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state="visible" r:id="rId4"/>
    <sheet sheetId="2" name="Form II Operating" state="visible" r:id="rId5"/>
    <sheet sheetId="3" name="Form III Balance sheet" state="visible" r:id="rId6"/>
    <sheet sheetId="4" name="Form IV Working capital" state="visible" r:id="rId7"/>
    <sheet sheetId="5" name="Form V MPBF" state="visible" r:id="rId8"/>
    <sheet sheetId="6" name="Form VI Fund flow" state="visible" r:id="rId9"/>
    <sheet sheetId="7" name="Cash flow" state="visible" r:id="rId10"/>
    <sheet sheetId="8" name="Statements" state="visible" r:id="rId11"/>
  </sheets>
  <calcPr calcId="171027" fullCalcOnLoad="1"/>
</workbook>
</file>

<file path=xl/sharedStrings.xml><?xml version="1.0" encoding="utf-8"?>
<sst xmlns="http://schemas.openxmlformats.org/spreadsheetml/2006/main" count="765" uniqueCount="519">
  <si>
    <t>Zenith Industries Limited — CMA data</t>
  </si>
  <si>
    <t>Client</t>
  </si>
  <si>
    <t>Zenith Industries Limited</t>
  </si>
  <si>
    <t>Built from</t>
  </si>
  <si>
    <t>Zenith Industries Limited (FY ending 31 Mar 2026)</t>
  </si>
  <si>
    <t>Schedule III</t>
  </si>
  <si>
    <t>Division II (Ind AS)</t>
  </si>
  <si>
    <t>Units</t>
  </si>
  <si>
    <t>₹ in lakhs</t>
  </si>
  <si>
    <t>Actual years</t>
  </si>
  <si>
    <t>FY 2024-25 (Audited), FY 2025-26 (Audited)</t>
  </si>
  <si>
    <t>Estimate and projections</t>
  </si>
  <si>
    <t>FY 2026-27 (Estimate), FY 2027-28 (Projection), FY 2028-29 (Projection): blank, for you to fill</t>
  </si>
  <si>
    <t>Bank finance method</t>
  </si>
  <si>
    <t>Tandon II, changeable on Form V</t>
  </si>
  <si>
    <t/>
  </si>
  <si>
    <t>How to use it</t>
  </si>
  <si>
    <t>Yellow cells are yours to fill; every other figure is a formula. Enter estimate and projection years on the Statements sheet, line by line in Schedule III terms, and the forms follow.</t>
  </si>
  <si>
    <t>On each form, a yellow line (export sales, direct labour, the inventory split, current maturities of long-term debt and so on) is taken out of the line it sits in, so the totals still agree with the statements. Fill it from the notes for the actual years too.</t>
  </si>
  <si>
    <t>A check line in red means the CMA figures and the statements as printed disagree for that year: find the reason before relying on it.</t>
  </si>
  <si>
    <t>Classification</t>
  </si>
  <si>
    <t>Deferred tax liability: other term liability (Form III line 16). Deferred tax asset: intangible (line 45), so it comes out of tangible net worth.</t>
  </si>
  <si>
    <t>Lines left Unmapped on Schedule III: liabilities as other current liabilities (line 9), assets as other non-current assets (line 42), expenses in other expenses and income in other income.</t>
  </si>
  <si>
    <t>Exceptional and extraordinary items are read as a charge however printed; a gain shows as a difference in the profit before tax check on Form II.</t>
  </si>
  <si>
    <t>The Cash flow sheet is not one of the bank's forms: it is worked out from the CMA lines by the indirect method (not read from the printed cash flow statement), and its last line checks it against the change in cash and bank balances.</t>
  </si>
  <si>
    <t>Form I (particulars of existing and proposed limits) is not included: it records the bank's limits, not the accounts.</t>
  </si>
  <si>
    <t>Checks carried over</t>
  </si>
  <si>
    <t>None: every stored column foots, and no restatement or units difference was found.</t>
  </si>
  <si>
    <t>Lines not placed</t>
  </si>
  <si>
    <t>None</t>
  </si>
  <si>
    <t>Zenith Industries Limited — Form II: Operating statement (₹ in lakhs)</t>
  </si>
  <si>
    <t>Particulars</t>
  </si>
  <si>
    <t>FY 2024-25</t>
  </si>
  <si>
    <t>FY 2025-26</t>
  </si>
  <si>
    <t>FY 2026-27</t>
  </si>
  <si>
    <t>FY 2027-28</t>
  </si>
  <si>
    <t>FY 2028-29</t>
  </si>
  <si>
    <t>How it is worked out</t>
  </si>
  <si>
    <t>Audited</t>
  </si>
  <si>
    <t>Estimate</t>
  </si>
  <si>
    <t>Projection</t>
  </si>
  <si>
    <t>1. Gross sales</t>
  </si>
  <si>
    <t>(i) Domestic sales</t>
  </si>
  <si>
    <t>Total gross sales less export sales</t>
  </si>
  <si>
    <t>(ii) Export sales</t>
  </si>
  <si>
    <t>Enter from the revenue note; taken out of domestic sales</t>
  </si>
  <si>
    <t>(iii) Total gross sales</t>
  </si>
  <si>
    <t>Revenue from operations, as printed</t>
  </si>
  <si>
    <t>2. Less: excise duty, GST and other duties</t>
  </si>
  <si>
    <t>Only where revenue is shown gross of duties; post-GST revenue is usually net</t>
  </si>
  <si>
    <t>3. Net sales (1 − 2)</t>
  </si>
  <si>
    <t>4. Rise (+) or fall (−) in net sales on the year before</t>
  </si>
  <si>
    <t>5. Cost of sales</t>
  </si>
  <si>
    <t>(i) Raw materials consumed (including stores and spares)</t>
  </si>
  <si>
    <t>Cost of materials consumed, as printed</t>
  </si>
  <si>
    <t>(ii) Purchases of traded goods</t>
  </si>
  <si>
    <t>Purchases of stock-in-trade, as printed</t>
  </si>
  <si>
    <t>(iii) Power and fuel</t>
  </si>
  <si>
    <t>Enter from the other expenses note; taken out of line 6(ii)</t>
  </si>
  <si>
    <t>(iv) Direct labour (wages)</t>
  </si>
  <si>
    <t>Enter from the employee benefits note; taken out of line 6(i)</t>
  </si>
  <si>
    <t>(v) Other manufacturing expenses</t>
  </si>
  <si>
    <t>(vi) Depreciation and amortisation</t>
  </si>
  <si>
    <t>As printed</t>
  </si>
  <si>
    <t>(vii) Opening less closing stock of finished goods, work-in-process and stock-in-trade</t>
  </si>
  <si>
    <t>Changes in inventories, as printed</t>
  </si>
  <si>
    <t>(viii) Cost of sales (i to vii)</t>
  </si>
  <si>
    <t>6. Selling, general and administrative expenses</t>
  </si>
  <si>
    <t>(i) Employee benefits expense, less direct labour</t>
  </si>
  <si>
    <t>Employee benefits expense as printed, less line 5(iv)</t>
  </si>
  <si>
    <t>(ii) Other expenses, less power, fuel and manufacturing expenses</t>
  </si>
  <si>
    <t>Other expenses as printed, and any expense line left Unmapped, less lines 5(iii) and 5(v)</t>
  </si>
  <si>
    <t>(iii) Total</t>
  </si>
  <si>
    <t>7. Operating profit before interest (3 − 5 − 6)</t>
  </si>
  <si>
    <t>8. Interest and finance charges</t>
  </si>
  <si>
    <t>Finance costs, as printed</t>
  </si>
  <si>
    <t>9. Operating profit after interest (7 − 8)</t>
  </si>
  <si>
    <t>10. Other income and expenses</t>
  </si>
  <si>
    <t>(i) Add: other non-operating income</t>
  </si>
  <si>
    <t>Other income, any income line left Unmapped, and the share of associates' results</t>
  </si>
  <si>
    <t>(ii) Deduct: exceptional and extraordinary items (net charge)</t>
  </si>
  <si>
    <t>Read as a charge however printed, as the Schedule III workbook does; a gain shows in the check below line 11</t>
  </si>
  <si>
    <t>(iii) Net (i − ii)</t>
  </si>
  <si>
    <t>11. Profit before tax (9 + 10)</t>
  </si>
  <si>
    <t>Difference from profit before tax as printed (should be nil)</t>
  </si>
  <si>
    <t>12. Provision for taxation</t>
  </si>
  <si>
    <t>Tax expense, as printed or as its parts add up</t>
  </si>
  <si>
    <t>13. Profit from discontinued operations, after tax</t>
  </si>
  <si>
    <t>14. Net profit (11 − 12 + 13)</t>
  </si>
  <si>
    <t>Difference from profit for the period as printed (should be nil)</t>
  </si>
  <si>
    <t>15. Equity dividend paid or proposed</t>
  </si>
  <si>
    <t>Enter from the cash flow statement or the directors' report</t>
  </si>
  <si>
    <t>16. Retained profit (14 − 15)</t>
  </si>
  <si>
    <t>17. Retained profit as a share of net profit</t>
  </si>
  <si>
    <t>Zenith Industries Limited — Form III: Analysis of balance sheet (₹ in lakhs)</t>
  </si>
  <si>
    <t>Current liabilities</t>
  </si>
  <si>
    <t>1. Short-term borrowings from banks (including bills purchased and discounted)</t>
  </si>
  <si>
    <t>Short-term borrowings as printed, less lines 2 and 8</t>
  </si>
  <si>
    <t>2. Short-term borrowings from others</t>
  </si>
  <si>
    <t>Enter from the borrowings note; taken out of line 1</t>
  </si>
  <si>
    <t>3. Sundry creditors (trade)</t>
  </si>
  <si>
    <t>Current trade payables, as printed</t>
  </si>
  <si>
    <t>4. Advance payments from customers and deposits from dealers</t>
  </si>
  <si>
    <t>Enter from the note; taken out of line 9</t>
  </si>
  <si>
    <t>5. Provision for taxation</t>
  </si>
  <si>
    <t>Current tax liabilities (net), as printed</t>
  </si>
  <si>
    <t>6. Dividend payable</t>
  </si>
  <si>
    <t>7. Other statutory liabilities (due within one year)</t>
  </si>
  <si>
    <t>8. Instalments of term loans, deferred payment credits, debentures and deposits due within one year</t>
  </si>
  <si>
    <t>Current maturities of long-term debt, from the borrowings note; taken out of line 1</t>
  </si>
  <si>
    <t>9. Other current liabilities and provisions (due within one year)</t>
  </si>
  <si>
    <t>Current lease and other financial liabilities, other current liabilities, provisions and liabilities held for sale, and any liability left Unmapped, less lines 4, 6 and 7</t>
  </si>
  <si>
    <t>Sub-total (2 to 9)</t>
  </si>
  <si>
    <t>10. Total current liabilities (1 to 9)</t>
  </si>
  <si>
    <t>Term liabilities</t>
  </si>
  <si>
    <t>11. Debentures (not maturing within one year)</t>
  </si>
  <si>
    <t>Enter from the borrowings note; taken out of line 13</t>
  </si>
  <si>
    <t>12. Redeemable preference shares (redeemable after one year)</t>
  </si>
  <si>
    <t>Enter from the share capital note; taken out of line 19</t>
  </si>
  <si>
    <t>13. Term loans (excluding instalments due within one year)</t>
  </si>
  <si>
    <t>Long-term borrowings as printed, less lines 11, 14 and 15</t>
  </si>
  <si>
    <t>14. Deferred payment credits</t>
  </si>
  <si>
    <t>15. Term deposits (repayable after one year)</t>
  </si>
  <si>
    <t>16. Other term liabilities</t>
  </si>
  <si>
    <t>Non-current lease liabilities, trade payables, other financial liabilities, provisions, deferred tax liability and other liabilities, as printed</t>
  </si>
  <si>
    <t>17. Total term liabilities (11 to 16)</t>
  </si>
  <si>
    <t>18. Total outside liabilities (10 + 17)</t>
  </si>
  <si>
    <t>Net worth</t>
  </si>
  <si>
    <t>19. Ordinary share capital</t>
  </si>
  <si>
    <t>Share capital as printed, less line 12</t>
  </si>
  <si>
    <t>20. Share application money and share warrants</t>
  </si>
  <si>
    <t>Within other equity under Ind AS</t>
  </si>
  <si>
    <t>21. Revaluation reserve</t>
  </si>
  <si>
    <t>Enter from the reserves note; taken out of line 22, and out of tangible net worth</t>
  </si>
  <si>
    <t>22. Other reserves and surplus</t>
  </si>
  <si>
    <t>Other equity as printed, less line 21</t>
  </si>
  <si>
    <t>23. Non-controlling interests</t>
  </si>
  <si>
    <t>Consolidated accounts only</t>
  </si>
  <si>
    <t>24. Net worth (19 to 23)</t>
  </si>
  <si>
    <t>25. Total liabilities (18 + 24)</t>
  </si>
  <si>
    <t>Difference from total equity and liabilities as printed (should be nil)</t>
  </si>
  <si>
    <t>Current assets</t>
  </si>
  <si>
    <t>26. Cash and bank balances</t>
  </si>
  <si>
    <t>Cash and cash equivalents and other bank balances, as printed</t>
  </si>
  <si>
    <t>27. Investments (other than long-term)</t>
  </si>
  <si>
    <t>Current investments, as printed</t>
  </si>
  <si>
    <t>28. Receivables other than deferred and exports (domestic)</t>
  </si>
  <si>
    <t>Trade receivables as printed, less line 29</t>
  </si>
  <si>
    <t>29. Export receivables</t>
  </si>
  <si>
    <t>Enter from the receivables note; taken out of line 28</t>
  </si>
  <si>
    <t>30. Inventory</t>
  </si>
  <si>
    <t>(i) Raw materials</t>
  </si>
  <si>
    <t>Enter from the inventories note; taken out of (v)</t>
  </si>
  <si>
    <t>(ii) Stocks in process</t>
  </si>
  <si>
    <t>(iii) Finished goods and stock-in-trade</t>
  </si>
  <si>
    <t>(iv) Other consumable spares</t>
  </si>
  <si>
    <t>(v) Inventory not split above</t>
  </si>
  <si>
    <t>Inventories as printed, less (i) to (iv)</t>
  </si>
  <si>
    <t>(vi) Total inventory</t>
  </si>
  <si>
    <t>31. Advances to suppliers of raw materials and stores</t>
  </si>
  <si>
    <t>Enter from the note; taken out of line 33</t>
  </si>
  <si>
    <t>32. Advance payment of taxes</t>
  </si>
  <si>
    <t>Current tax assets (net), as printed</t>
  </si>
  <si>
    <t>33. Other current assets</t>
  </si>
  <si>
    <t>Current loans, other financial assets, other current assets and assets held for sale, as printed, less line 31</t>
  </si>
  <si>
    <t>34. Total current assets (26 to 33)</t>
  </si>
  <si>
    <t>Fixed assets</t>
  </si>
  <si>
    <t>35. Net block</t>
  </si>
  <si>
    <t>Property, plant and equipment and right-of-use assets, as printed</t>
  </si>
  <si>
    <t>36. Capital work-in-progress</t>
  </si>
  <si>
    <t>37. Total fixed assets (35 + 36)</t>
  </si>
  <si>
    <t>Other non-current assets</t>
  </si>
  <si>
    <t>38. Investments in subsidiaries and group companies</t>
  </si>
  <si>
    <t>Enter from the investments note; taken out of line 39</t>
  </si>
  <si>
    <t>39. Other investments</t>
  </si>
  <si>
    <t>Non-current investments, equity-accounted investments and investment property, as printed, less line 38</t>
  </si>
  <si>
    <t>40. Advances to suppliers of capital goods and contractors</t>
  </si>
  <si>
    <t>Capital advances, from the note; taken out of line 42</t>
  </si>
  <si>
    <t>41. Deferred receivables (maturing after one year)</t>
  </si>
  <si>
    <t>Non-current trade receivables, as printed</t>
  </si>
  <si>
    <t>42. Other non-current assets</t>
  </si>
  <si>
    <t>Non-current loans, other financial assets, tax assets, other assets and biological assets, and any asset left Unmapped, less line 40</t>
  </si>
  <si>
    <t>43. Total other non-current assets (38 to 42)</t>
  </si>
  <si>
    <t>Intangible assets</t>
  </si>
  <si>
    <t>44. Goodwill, patents, trademarks and other intangible assets</t>
  </si>
  <si>
    <t>As printed, with intangibles under development</t>
  </si>
  <si>
    <t>45. Deferred tax asset (net)</t>
  </si>
  <si>
    <t>As printed; treated as intangible, so out of tangible net worth</t>
  </si>
  <si>
    <t>46. Preliminary expenses not written off, and bad or doubtful debts not provided for</t>
  </si>
  <si>
    <t>Enter if any</t>
  </si>
  <si>
    <t>47. Total intangible assets (44 to 46)</t>
  </si>
  <si>
    <t>48. Total assets (34 + 37 + 43 + 47)</t>
  </si>
  <si>
    <t>Difference from total assets as printed (should be nil)</t>
  </si>
  <si>
    <t>Difference between total assets and total liabilities (should be nil)</t>
  </si>
  <si>
    <t>Key figures</t>
  </si>
  <si>
    <t>49. Tangible net worth (24 − 21 − 47)</t>
  </si>
  <si>
    <t>50. Net working capital (34 − 10)</t>
  </si>
  <si>
    <t>51. Current ratio (34 / 10)</t>
  </si>
  <si>
    <t>52. Total outside liabilities / tangible net worth (18 / 49)</t>
  </si>
  <si>
    <t>53. Total term liabilities / tangible net worth (17 / 49)</t>
  </si>
  <si>
    <t>Zenith Industries Limited — Form IV: Comparative statement of current assets and current liabilities (₹ in lakhs)</t>
  </si>
  <si>
    <t>Current assets: amount, and months held</t>
  </si>
  <si>
    <t>1. Raw materials</t>
  </si>
  <si>
    <t>Months' consumption</t>
  </si>
  <si>
    <t>On raw materials consumed</t>
  </si>
  <si>
    <t>2. Stocks in process</t>
  </si>
  <si>
    <t>Months' cost of production</t>
  </si>
  <si>
    <t>On cost of sales</t>
  </si>
  <si>
    <t>3. Finished goods and stock-in-trade</t>
  </si>
  <si>
    <t>Months' cost of sales</t>
  </si>
  <si>
    <t>4. Other consumable spares</t>
  </si>
  <si>
    <t>5. Inventory not split</t>
  </si>
  <si>
    <t>6. Receivables other than exports (domestic)</t>
  </si>
  <si>
    <t>Months' domestic sales</t>
  </si>
  <si>
    <t>7. Export receivables</t>
  </si>
  <si>
    <t>Months' export sales</t>
  </si>
  <si>
    <t>8. Advances to suppliers of raw materials and stores</t>
  </si>
  <si>
    <t>9. Other current assets (cash, investments, tax and others)</t>
  </si>
  <si>
    <t>10. Total current assets</t>
  </si>
  <si>
    <t>Current liabilities other than bank borrowings</t>
  </si>
  <si>
    <t>11. Sundry creditors (trade)</t>
  </si>
  <si>
    <t>Months' purchases</t>
  </si>
  <si>
    <t>On raw materials consumed and traded goods purchased, as a proxy for purchases</t>
  </si>
  <si>
    <t>12. Advances from customers</t>
  </si>
  <si>
    <t>13. Statutory liabilities, tax and dividend payable</t>
  </si>
  <si>
    <t>14. Other current liabilities (incl. short-term borrowings from others and term loan instalments)</t>
  </si>
  <si>
    <t>15. Total current liabilities other than bank borrowings</t>
  </si>
  <si>
    <t>Zenith Industries Limited — Form V: Computation of maximum permissible bank finance for working capital (₹ in lakhs)</t>
  </si>
  <si>
    <t>Method for line 18 (choose from the list):</t>
  </si>
  <si>
    <t>Tandon II</t>
  </si>
  <si>
    <t>1. Total current assets</t>
  </si>
  <si>
    <t>2. Other current liabilities (other than bank borrowings)</t>
  </si>
  <si>
    <t>3. Working capital gap (1 − 2)</t>
  </si>
  <si>
    <t>4. Minimum net working capital, first method: 25% of the working capital gap</t>
  </si>
  <si>
    <t>5. Minimum net working capital, second method: 25% of current assets excluding export receivables</t>
  </si>
  <si>
    <t>6. Actual or projected net working capital</t>
  </si>
  <si>
    <t>7. Item 3 − item 4</t>
  </si>
  <si>
    <t>8. Item 3 − item 5</t>
  </si>
  <si>
    <t>9. Item 3 − item 6</t>
  </si>
  <si>
    <t>10. Maximum permissible bank finance, first method (lower of 7 and 9)</t>
  </si>
  <si>
    <t>11. Maximum permissible bank finance, second method (lower of 8 and 9)</t>
  </si>
  <si>
    <t>Turnover method</t>
  </si>
  <si>
    <t>12. Net sales</t>
  </si>
  <si>
    <t>13. Working capital requirement: 25% of net sales</t>
  </si>
  <si>
    <t>14. Minimum margin: 5% of net sales</t>
  </si>
  <si>
    <t>15. Item 13 − item 14 (20% of net sales)</t>
  </si>
  <si>
    <t>16. Item 13 − item 6</t>
  </si>
  <si>
    <t>17. Maximum permissible bank finance, turnover method (lower of 15 and 16)</t>
  </si>
  <si>
    <t>Assessment</t>
  </si>
  <si>
    <t>18. Maximum permissible bank finance, method chosen above</t>
  </si>
  <si>
    <t>19. Bank borrowings for working capital (Form III, line 1)</t>
  </si>
  <si>
    <t>20. Excess borrowings (19 − 18, where positive)</t>
  </si>
  <si>
    <t>Zenith Industries Limited — Form VI: Funds flow statement (₹ in lakhs)</t>
  </si>
  <si>
    <t>1. Long-term sources</t>
  </si>
  <si>
    <t>(a) Net profit after tax</t>
  </si>
  <si>
    <t>(b) Depreciation</t>
  </si>
  <si>
    <t>(c) Increase in capital</t>
  </si>
  <si>
    <t>(d) Increase in term liabilities</t>
  </si>
  <si>
    <t>(e)(i) Decrease in fixed assets</t>
  </si>
  <si>
    <t>Fall in fixed assets after adding back the year's depreciation</t>
  </si>
  <si>
    <t>(e)(ii) Decrease in other non-current and intangible assets</t>
  </si>
  <si>
    <t>(f) Other increases in net worth</t>
  </si>
  <si>
    <t>Movements in net worth other than capital and retained profit (OCI, revaluation, NCI)</t>
  </si>
  <si>
    <t>(g) Total</t>
  </si>
  <si>
    <t>2. Long-term uses</t>
  </si>
  <si>
    <t>(a) Decrease in term liabilities</t>
  </si>
  <si>
    <t>(b)(i) Increase in fixed assets (capital expenditure)</t>
  </si>
  <si>
    <t>Rise in fixed assets after adding back the year's depreciation</t>
  </si>
  <si>
    <t>(b)(ii) Increase in other non-current and intangible assets</t>
  </si>
  <si>
    <t>(c) Dividend payments</t>
  </si>
  <si>
    <t>(d) Decrease in capital</t>
  </si>
  <si>
    <t>(e) Other decreases in net worth</t>
  </si>
  <si>
    <t>(f) Total</t>
  </si>
  <si>
    <t>3. Long-term surplus (+) or deficit (−) (1 − 2)</t>
  </si>
  <si>
    <t>4. Increase (+) or decrease (−) in current assets</t>
  </si>
  <si>
    <t>5. Increase (+) or decrease (−) in current liabilities other than bank borrowings</t>
  </si>
  <si>
    <t>6. Increase (+) or decrease (−) in working capital gap (4 − 5)</t>
  </si>
  <si>
    <t>7. Net surplus (+) or deficit (−) (3 − 6)</t>
  </si>
  <si>
    <t>8. Increase (+) or decrease (−) in bank borrowings</t>
  </si>
  <si>
    <t>Difference: 7 + 8 (should be nil when both years balance)</t>
  </si>
  <si>
    <t>Zenith Industries Limited — Cash flow statement (indirect method, worked out from the CMA lines) (₹ in lakhs)</t>
  </si>
  <si>
    <t>A. Cash flow from operating activities</t>
  </si>
  <si>
    <t>Profit before tax</t>
  </si>
  <si>
    <t>Form II, line 11</t>
  </si>
  <si>
    <t>Add: depreciation and amortisation</t>
  </si>
  <si>
    <t>Add: interest and finance charges</t>
  </si>
  <si>
    <t>Shown as paid under financing</t>
  </si>
  <si>
    <t>Less: other non-operating income</t>
  </si>
  <si>
    <t>Shown as received under investing</t>
  </si>
  <si>
    <t>Operating profit before working capital changes</t>
  </si>
  <si>
    <t>(Increase) or decrease in inventory</t>
  </si>
  <si>
    <t>(Increase) or decrease in receivables</t>
  </si>
  <si>
    <t>(Increase) or decrease in advances to suppliers and other current assets</t>
  </si>
  <si>
    <t>Increase or (decrease) in sundry creditors</t>
  </si>
  <si>
    <t>Increase or (decrease) in other current liabilities</t>
  </si>
  <si>
    <t>Advances from customers, statutory and other current liabilities (Form III lines 4, 7 and 9)</t>
  </si>
  <si>
    <t>Cash generated from operations</t>
  </si>
  <si>
    <t>Less: income tax paid</t>
  </si>
  <si>
    <t>Tax expense, less the rise in provision for taxation, plus the rise in advance tax and deferred tax asset; a deferred tax liability's movement is under financing (line 16)</t>
  </si>
  <si>
    <t>Profit from discontinued operations, after tax</t>
  </si>
  <si>
    <t>Net cash from operating activities (A)</t>
  </si>
  <si>
    <t>B. Cash flow from investing activities</t>
  </si>
  <si>
    <t>Purchase of fixed assets, net of sales</t>
  </si>
  <si>
    <t>(Increase) or decrease in investments, other non-current and intangible assets</t>
  </si>
  <si>
    <t>Other non-operating income received</t>
  </si>
  <si>
    <t>Net cash from investing activities (B)</t>
  </si>
  <si>
    <t>C. Cash flow from financing activities</t>
  </si>
  <si>
    <t>Increase or (decrease) in share capital</t>
  </si>
  <si>
    <t>Increase or (decrease) in term borrowings</t>
  </si>
  <si>
    <t>Term loans, debentures, deferred payment credits and term deposits, with instalments due within a year</t>
  </si>
  <si>
    <t>Increase or (decrease) in other term liabilities</t>
  </si>
  <si>
    <t>Form III line 16, deferred tax liability included</t>
  </si>
  <si>
    <t>Increase or (decrease) in short-term borrowings</t>
  </si>
  <si>
    <t>Interest paid</t>
  </si>
  <si>
    <t>Dividend paid</t>
  </si>
  <si>
    <t>Dividend for the year, less the rise in dividend payable</t>
  </si>
  <si>
    <t>Other movements in net worth</t>
  </si>
  <si>
    <t>Net worth movements other than capital, profit and dividend: OCI, revaluation, non-controlling interests</t>
  </si>
  <si>
    <t>Net cash from financing activities (C)</t>
  </si>
  <si>
    <t>Net increase or (decrease) in cash (A + B + C)</t>
  </si>
  <si>
    <t>Change in cash and bank balances (Form III, line 26)</t>
  </si>
  <si>
    <t>Difference (should be nil when both years balance)</t>
  </si>
  <si>
    <t>Zenith Industries Limited — Schedule III figures the forms read (₹ in lakhs)</t>
  </si>
  <si>
    <t>Code</t>
  </si>
  <si>
    <t>Balance sheet</t>
  </si>
  <si>
    <t>ASSETS</t>
  </si>
  <si>
    <t>II.BS.AS</t>
  </si>
  <si>
    <t xml:space="preserve">    Non-current assets</t>
  </si>
  <si>
    <t>II.BS.AS.NCA</t>
  </si>
  <si>
    <t xml:space="preserve">        Property, plant and equipment</t>
  </si>
  <si>
    <t>II.BS.AS.NCA.PPE</t>
  </si>
  <si>
    <t xml:space="preserve">        Right-of-use assets</t>
  </si>
  <si>
    <t>II.BS.AS.NCA.ROU</t>
  </si>
  <si>
    <t xml:space="preserve">        Capital work-in-progress</t>
  </si>
  <si>
    <t>II.BS.AS.NCA.CWIP</t>
  </si>
  <si>
    <t xml:space="preserve">        Investment property</t>
  </si>
  <si>
    <t>II.BS.AS.NCA.IP</t>
  </si>
  <si>
    <t xml:space="preserve">        Goodwill</t>
  </si>
  <si>
    <t>II.BS.AS.NCA.GW</t>
  </si>
  <si>
    <t xml:space="preserve">        Other intangible assets</t>
  </si>
  <si>
    <t>II.BS.AS.NCA.OIA</t>
  </si>
  <si>
    <t xml:space="preserve">        Intangible assets under development</t>
  </si>
  <si>
    <t>II.BS.AS.NCA.IAUD</t>
  </si>
  <si>
    <t xml:space="preserve">        Biological assets other than bearer plants</t>
  </si>
  <si>
    <t>II.BS.AS.NCA.BIO</t>
  </si>
  <si>
    <t xml:space="preserve">        Investments accounted for using the equity method</t>
  </si>
  <si>
    <t>II.BS.AS.NCA.EQINV</t>
  </si>
  <si>
    <t xml:space="preserve">        Financial assets</t>
  </si>
  <si>
    <t>II.BS.AS.NCA.FA</t>
  </si>
  <si>
    <t xml:space="preserve">            Investments</t>
  </si>
  <si>
    <t>II.BS.AS.NCA.FA.INV</t>
  </si>
  <si>
    <t xml:space="preserve">            Trade receivables</t>
  </si>
  <si>
    <t>II.BS.AS.NCA.FA.TR</t>
  </si>
  <si>
    <t xml:space="preserve">            Loans</t>
  </si>
  <si>
    <t>II.BS.AS.NCA.FA.LOANS</t>
  </si>
  <si>
    <t xml:space="preserve">            Other financial assets</t>
  </si>
  <si>
    <t>II.BS.AS.NCA.FA.OTH</t>
  </si>
  <si>
    <t xml:space="preserve">        Deferred tax assets (net)</t>
  </si>
  <si>
    <t>II.BS.AS.NCA.DTA</t>
  </si>
  <si>
    <t xml:space="preserve">        Non-current tax assets (net)</t>
  </si>
  <si>
    <t>II.BS.AS.NCA.NCTA</t>
  </si>
  <si>
    <t xml:space="preserve">        Other non-current assets</t>
  </si>
  <si>
    <t>II.BS.AS.NCA.ONCA</t>
  </si>
  <si>
    <t xml:space="preserve">    Current assets</t>
  </si>
  <si>
    <t>II.BS.AS.CA</t>
  </si>
  <si>
    <t xml:space="preserve">        Inventories</t>
  </si>
  <si>
    <t>II.BS.AS.CA.INV</t>
  </si>
  <si>
    <t>II.BS.AS.CA.FA</t>
  </si>
  <si>
    <t>II.BS.AS.CA.FA.INV</t>
  </si>
  <si>
    <t>II.BS.AS.CA.FA.TR</t>
  </si>
  <si>
    <t xml:space="preserve">            Cash and cash equivalents</t>
  </si>
  <si>
    <t>II.BS.AS.CA.FA.CCE</t>
  </si>
  <si>
    <t xml:space="preserve">            Bank balances other than cash and cash equivalents</t>
  </si>
  <si>
    <t>II.BS.AS.CA.FA.OBB</t>
  </si>
  <si>
    <t>II.BS.AS.CA.FA.LOANS</t>
  </si>
  <si>
    <t>II.BS.AS.CA.FA.OTH</t>
  </si>
  <si>
    <t xml:space="preserve">        Current tax assets (net)</t>
  </si>
  <si>
    <t>II.BS.AS.CA.CTA</t>
  </si>
  <si>
    <t xml:space="preserve">        Other current assets</t>
  </si>
  <si>
    <t>II.BS.AS.CA.OCA</t>
  </si>
  <si>
    <t xml:space="preserve">        Assets classified as held for sale</t>
  </si>
  <si>
    <t>II.BS.AS.CA.HFS</t>
  </si>
  <si>
    <t xml:space="preserve">    Unmapped — assets</t>
  </si>
  <si>
    <t>II.BS.AS.UNMAPPED</t>
  </si>
  <si>
    <t>TOTAL ASSETS</t>
  </si>
  <si>
    <t>II.BS.AS.TOTAL</t>
  </si>
  <si>
    <t>EQUITY AND LIABILITIES</t>
  </si>
  <si>
    <t>II.BS.EL</t>
  </si>
  <si>
    <t xml:space="preserve">    Equity</t>
  </si>
  <si>
    <t>II.BS.EL.EQ</t>
  </si>
  <si>
    <t xml:space="preserve">        Equity share capital</t>
  </si>
  <si>
    <t>II.BS.EL.EQ.SC</t>
  </si>
  <si>
    <t xml:space="preserve">        Other equity</t>
  </si>
  <si>
    <t>II.BS.EL.EQ.OE</t>
  </si>
  <si>
    <t xml:space="preserve">        Equity attributable to owners of the company</t>
  </si>
  <si>
    <t>II.BS.EL.EQ.OWN</t>
  </si>
  <si>
    <t xml:space="preserve">        Non-controlling interests</t>
  </si>
  <si>
    <t>II.BS.EL.EQ.NCI</t>
  </si>
  <si>
    <t xml:space="preserve">    Liabilities</t>
  </si>
  <si>
    <t>II.BS.EL.LIAB</t>
  </si>
  <si>
    <t xml:space="preserve">    Non-current liabilities</t>
  </si>
  <si>
    <t>II.BS.EL.NCL</t>
  </si>
  <si>
    <t xml:space="preserve">        Financial liabilities</t>
  </si>
  <si>
    <t>II.BS.EL.NCL.FL</t>
  </si>
  <si>
    <t xml:space="preserve">            Borrowings</t>
  </si>
  <si>
    <t>II.BS.EL.NCL.FL.BORR</t>
  </si>
  <si>
    <t xml:space="preserve">            Lease liabilities</t>
  </si>
  <si>
    <t>II.BS.EL.NCL.FL.LEASE</t>
  </si>
  <si>
    <t xml:space="preserve">            Trade payables</t>
  </si>
  <si>
    <t>II.BS.EL.NCL.FL.TP</t>
  </si>
  <si>
    <t xml:space="preserve">            Other financial liabilities</t>
  </si>
  <si>
    <t>II.BS.EL.NCL.FL.OTH</t>
  </si>
  <si>
    <t xml:space="preserve">        Provisions</t>
  </si>
  <si>
    <t>II.BS.EL.NCL.PROV</t>
  </si>
  <si>
    <t xml:space="preserve">        Deferred tax liabilities (net)</t>
  </si>
  <si>
    <t>II.BS.EL.NCL.DTL</t>
  </si>
  <si>
    <t xml:space="preserve">        Other non-current liabilities</t>
  </si>
  <si>
    <t>II.BS.EL.NCL.ONCL</t>
  </si>
  <si>
    <t xml:space="preserve">    Current liabilities</t>
  </si>
  <si>
    <t>II.BS.EL.CL</t>
  </si>
  <si>
    <t>II.BS.EL.CL.FL</t>
  </si>
  <si>
    <t>II.BS.EL.CL.FL.BORR</t>
  </si>
  <si>
    <t>II.BS.EL.CL.FL.LEASE</t>
  </si>
  <si>
    <t>II.BS.EL.CL.FL.TP</t>
  </si>
  <si>
    <t xml:space="preserve">                Total outstanding dues of micro enterprises and small enterprises</t>
  </si>
  <si>
    <t>II.BS.EL.CL.FL.TP.MSME</t>
  </si>
  <si>
    <t xml:space="preserve">                Total outstanding dues of creditors other than micro enterprises and small enterprises</t>
  </si>
  <si>
    <t>II.BS.EL.CL.FL.TP.OTH</t>
  </si>
  <si>
    <t>II.BS.EL.CL.FL.OTH</t>
  </si>
  <si>
    <t xml:space="preserve">        Other current liabilities</t>
  </si>
  <si>
    <t>II.BS.EL.CL.OCL</t>
  </si>
  <si>
    <t>II.BS.EL.CL.PROV</t>
  </si>
  <si>
    <t xml:space="preserve">        Current tax liabilities (net)</t>
  </si>
  <si>
    <t>II.BS.EL.CL.CTL</t>
  </si>
  <si>
    <t xml:space="preserve">        Liabilities directly associated with assets classified as held for sale</t>
  </si>
  <si>
    <t>II.BS.EL.CL.LHFS</t>
  </si>
  <si>
    <t xml:space="preserve">    Unmapped — equity and liabilities</t>
  </si>
  <si>
    <t>II.BS.EL.UNMAPPED</t>
  </si>
  <si>
    <t>TOTAL EQUITY AND LIABILITIES</t>
  </si>
  <si>
    <t>II.BS.EL.TOTAL</t>
  </si>
  <si>
    <t>Statement of profit and loss</t>
  </si>
  <si>
    <t xml:space="preserve">    Revenue from operations</t>
  </si>
  <si>
    <t>II.PL.REV.OPS</t>
  </si>
  <si>
    <t xml:space="preserve">    Other income</t>
  </si>
  <si>
    <t>II.PL.REV.OTH</t>
  </si>
  <si>
    <t xml:space="preserve">    Unmapped — income</t>
  </si>
  <si>
    <t>II.PL.REV.UNMAPPED</t>
  </si>
  <si>
    <t>Total income</t>
  </si>
  <si>
    <t>II.PL.REV.TOTAL</t>
  </si>
  <si>
    <t>Expenses</t>
  </si>
  <si>
    <t>II.PL.EXP</t>
  </si>
  <si>
    <t xml:space="preserve">    Cost of materials consumed</t>
  </si>
  <si>
    <t>II.PL.EXP.COM</t>
  </si>
  <si>
    <t xml:space="preserve">    Purchases of stock-in-trade</t>
  </si>
  <si>
    <t>II.PL.EXP.PSIT</t>
  </si>
  <si>
    <t xml:space="preserve">    Changes in inventories of finished goods, stock-in-trade and work-in-progress</t>
  </si>
  <si>
    <t>II.PL.EXP.CHG</t>
  </si>
  <si>
    <t xml:space="preserve">    Employee benefits expense</t>
  </si>
  <si>
    <t>II.PL.EXP.EMP</t>
  </si>
  <si>
    <t xml:space="preserve">    Finance costs</t>
  </si>
  <si>
    <t>II.PL.EXP.FIN</t>
  </si>
  <si>
    <t xml:space="preserve">    Depreciation and amortisation expense</t>
  </si>
  <si>
    <t>II.PL.EXP.DEP</t>
  </si>
  <si>
    <t xml:space="preserve">    Other expenses</t>
  </si>
  <si>
    <t>II.PL.EXP.OTH</t>
  </si>
  <si>
    <t xml:space="preserve">    Unmapped — expenses</t>
  </si>
  <si>
    <t>II.PL.EXP.UNMAPPED</t>
  </si>
  <si>
    <t>Total expenses</t>
  </si>
  <si>
    <t>II.PL.EXP.TOTAL</t>
  </si>
  <si>
    <t>Profit/(loss) before exceptional items and tax</t>
  </si>
  <si>
    <t>II.PL.PBEET</t>
  </si>
  <si>
    <t xml:space="preserve">    Exceptional items</t>
  </si>
  <si>
    <t>II.PL.EXCEPT</t>
  </si>
  <si>
    <t xml:space="preserve">    Share of profit/(loss) of associates and joint ventures</t>
  </si>
  <si>
    <t>II.PL.ASSOC</t>
  </si>
  <si>
    <t>Profit/(loss) before tax</t>
  </si>
  <si>
    <t>II.PL.PBT</t>
  </si>
  <si>
    <t xml:space="preserve">    Tax expense</t>
  </si>
  <si>
    <t>II.PL.TAX</t>
  </si>
  <si>
    <t xml:space="preserve">        Current tax</t>
  </si>
  <si>
    <t>II.PL.TAX.CUR</t>
  </si>
  <si>
    <t xml:space="preserve">        Deferred tax</t>
  </si>
  <si>
    <t>II.PL.TAX.DEF</t>
  </si>
  <si>
    <t xml:space="preserve">        Tax of earlier years</t>
  </si>
  <si>
    <t>II.PL.TAX.EARLIER</t>
  </si>
  <si>
    <t>Profit/(loss) for the period from continuing operations</t>
  </si>
  <si>
    <t>II.PL.PAT.CONT</t>
  </si>
  <si>
    <t xml:space="preserve">    Profit/(loss) from discontinued operations</t>
  </si>
  <si>
    <t>II.PL.DISC.PL</t>
  </si>
  <si>
    <t xml:space="preserve">    Tax expense of discontinued operations</t>
  </si>
  <si>
    <t>II.PL.DISC.TAX</t>
  </si>
  <si>
    <t>Profit/(loss) from discontinued operations after tax</t>
  </si>
  <si>
    <t>II.PL.DISC.NET</t>
  </si>
  <si>
    <t>Profit/(loss) for the period</t>
  </si>
  <si>
    <t>II.PL.PAT</t>
  </si>
  <si>
    <t>Other comprehensive income</t>
  </si>
  <si>
    <t>II.PL.OCI</t>
  </si>
  <si>
    <t xml:space="preserve">    Items that will not be reclassified to profit or loss</t>
  </si>
  <si>
    <t>II.PL.OCI.A</t>
  </si>
  <si>
    <t xml:space="preserve">    Income tax relating to items that will not be reclassified to profit or loss</t>
  </si>
  <si>
    <t>II.PL.OCI.ATAX</t>
  </si>
  <si>
    <t xml:space="preserve">    Items that will be reclassified to profit or loss</t>
  </si>
  <si>
    <t>II.PL.OCI.B</t>
  </si>
  <si>
    <t xml:space="preserve">    Income tax relating to items that will be reclassified to profit or loss</t>
  </si>
  <si>
    <t>II.PL.OCI.BTAX</t>
  </si>
  <si>
    <t xml:space="preserve">    Unmapped — other comprehensive income</t>
  </si>
  <si>
    <t>II.PL.OCI.UNMAPPED</t>
  </si>
  <si>
    <t>Total comprehensive income for the period</t>
  </si>
  <si>
    <t>II.PL.TCI</t>
  </si>
  <si>
    <t xml:space="preserve">    Attributable to owners of the company</t>
  </si>
  <si>
    <t>II.PL.ATTR.OWN</t>
  </si>
  <si>
    <t xml:space="preserve">    Attributable to non-controlling interests</t>
  </si>
  <si>
    <t>II.PL.ATTR.NCI</t>
  </si>
  <si>
    <t xml:space="preserve">    Earnings per equity share — Basic</t>
  </si>
  <si>
    <t>II.PL.EPS.BASIC</t>
  </si>
  <si>
    <t xml:space="preserve">    Earnings per equity share — Diluted</t>
  </si>
  <si>
    <t>II.PL.EPS.DIL</t>
  </si>
  <si>
    <t xml:space="preserve">    Unmapped — other lines</t>
  </si>
  <si>
    <t>II.PL.POST.UNMAPPED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</si>
</sst>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quot;-&quot;"/>
    <numFmt numFmtId="165" formatCode="0.0%;(0.0%);&quot;-&quot;"/>
    <numFmt numFmtId="166" formatCode="0.00;(0.00);&quot;-&quot;"/>
    <numFmt numFmtId="167" formatCode="0.0;(0.0);&quot;-&quot;"/>
  </numFmts>
  <fonts count="10" x14ac:knownFonts="1">
    <font>
      <color theme="1"/>
      <family val="2"/>
      <scheme val="minor"/>
      <sz val="11"/>
      <name val="Calibri"/>
    </font>
    <font>
      <b/>
      <sz val="14"/>
      <name val="Arial"/>
    </font>
    <font>
      <b/>
      <sz val="10"/>
      <name val="Arial"/>
    </font>
    <font>
      <sz val="10"/>
      <name val="Arial"/>
    </font>
    <font>
      <b/>
      <sz val="12"/>
      <name val="Arial"/>
    </font>
    <font>
      <b/>
      <color rgb="FFFFFFFF"/>
      <sz val="10"/>
      <name val="Arial"/>
    </font>
    <font>
      <color rgb="FFFFFFFF"/>
      <sz val="9"/>
      <name val="Arial"/>
    </font>
    <font>
      <color rgb="FF6B7280"/>
      <sz val="9"/>
      <name val="Arial"/>
    </font>
    <font>
      <i/>
      <color rgb="FF6B7280"/>
      <sz val="10"/>
      <name val="Arial"/>
    </font>
    <font>
      <i/>
      <color rgb="FF6B7280"/>
      <sz val="9"/>
      <name val="Arial"/>
    </font>
  </fonts>
  <fills count="5">
    <fill>
      <patternFill patternType="none"/>
    </fill>
    <fill>
      <patternFill patternType="gray125"/>
    </fill>
    <fill>
      <patternFill patternType="solid">
        <fgColor rgb="FF1F4E78"/>
      </patternFill>
    </fill>
    <fill>
      <patternFill patternType="solid">
        <fgColor rgb="FF5B7FA6"/>
      </patternFill>
    </fill>
    <fill>
      <patternFill patternType="solid">
        <fgColor rgb="FFFFF2CC"/>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6" fillId="2" borderId="0" xfId="0" applyFont="1" applyFill="1" applyAlignment="1">
      <alignment horizontal="center" vertical="center" wrapText="1"/>
    </xf>
    <xf numFmtId="0" fontId="6" fillId="3" borderId="0" xfId="0" applyFont="1" applyFill="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right" vertical="center"/>
    </xf>
    <xf numFmtId="0" fontId="7" fillId="0" borderId="1" xfId="0" applyFont="1" applyBorder="1" applyAlignment="1">
      <alignment vertical="center" wrapText="1"/>
    </xf>
    <xf numFmtId="0" fontId="3" fillId="0" borderId="1" xfId="0" applyFont="1" applyBorder="1" applyAlignment="1">
      <alignment vertical="center"/>
    </xf>
    <xf numFmtId="164" fontId="3" fillId="0" borderId="1" xfId="0" applyNumberFormat="1" applyFont="1" applyBorder="1" applyAlignment="1">
      <alignment horizontal="right" vertical="center"/>
    </xf>
    <xf numFmtId="164" fontId="3" fillId="4" borderId="1" xfId="0" applyNumberFormat="1" applyFont="1" applyFill="1" applyBorder="1" applyAlignment="1">
      <alignment horizontal="right" vertical="center"/>
    </xf>
    <xf numFmtId="164" fontId="2" fillId="0" borderId="1" xfId="0" applyNumberFormat="1" applyFont="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right" vertical="center"/>
    </xf>
    <xf numFmtId="0" fontId="8" fillId="0" borderId="1" xfId="0" applyFont="1" applyBorder="1" applyAlignment="1">
      <alignment vertical="center" indent="2"/>
    </xf>
    <xf numFmtId="164" fontId="8" fillId="0" borderId="1" xfId="0" applyNumberFormat="1" applyFont="1" applyBorder="1" applyAlignment="1">
      <alignment horizontal="right" vertical="center"/>
    </xf>
    <xf numFmtId="0" fontId="8" fillId="0" borderId="1" xfId="0" applyFont="1" applyBorder="1" applyAlignment="1">
      <alignment horizontal="right" vertical="center"/>
    </xf>
    <xf numFmtId="0" fontId="9" fillId="0" borderId="1" xfId="0" applyFont="1" applyBorder="1" applyAlignment="1">
      <alignment vertical="center" wrapText="1"/>
    </xf>
    <xf numFmtId="166" fontId="3" fillId="0" borderId="1" xfId="0" applyNumberFormat="1" applyFont="1" applyBorder="1" applyAlignment="1">
      <alignment horizontal="right" vertical="center"/>
    </xf>
    <xf numFmtId="167" fontId="3" fillId="0" borderId="1" xfId="0" applyNumberFormat="1" applyFont="1" applyBorder="1" applyAlignment="1">
      <alignment horizontal="right" vertical="center"/>
    </xf>
    <xf numFmtId="0" fontId="2" fillId="0" borderId="0" xfId="0" applyFont="1"/>
    <xf numFmtId="0" fontId="2" fillId="4" borderId="1" xfId="0" applyFont="1" applyFill="1" applyBorder="1"/>
    <xf numFmtId="164" fontId="2" fillId="4" borderId="1" xfId="0" applyNumberFormat="1" applyFont="1" applyFill="1" applyBorder="1" applyAlignment="1">
      <alignment horizontal="right" vertical="center"/>
    </xf>
    <xf numFmtId="166" fontId="3" fillId="4" borderId="1" xfId="0" applyNumberFormat="1" applyFont="1" applyFill="1" applyBorder="1" applyAlignment="1">
      <alignment horizontal="right" vertical="center"/>
    </xf>
  </cellXfs>
  <cellStyles count="1">
    <cellStyle name="Normal" xfId="0" builtinId="0"/>
  </cellStyles>
  <dxfs count="7">
    <dxf>
      <font>
        <b/>
        <color rgb="FFC00000"/>
      </font>
      <fill>
        <patternFill patternType="solid">
          <bgColor rgb="FFFDE9E7"/>
        </patternFill>
      </fill>
    </dxf>
    <dxf>
      <font>
        <b/>
        <color rgb="FFC00000"/>
      </font>
      <fill>
        <patternFill patternType="solid">
          <bgColor rgb="FFFDE9E7"/>
        </patternFill>
      </fill>
    </dxf>
    <dxf>
      <font>
        <b/>
        <color rgb="FFC00000"/>
      </font>
      <fill>
        <patternFill patternType="solid">
          <bgColor rgb="FFFDE9E7"/>
        </patternFill>
      </fill>
    </dxf>
    <dxf>
      <font>
        <b/>
        <color rgb="FFC00000"/>
      </font>
      <fill>
        <patternFill patternType="solid">
          <bgColor rgb="FFFDE9E7"/>
        </patternFill>
      </fill>
    </dxf>
    <dxf>
      <font>
        <b/>
        <color rgb="FFC00000"/>
      </font>
      <fill>
        <patternFill patternType="solid">
          <bgColor rgb="FFFDE9E7"/>
        </patternFill>
      </fill>
    </dxf>
    <dxf>
      <font>
        <b/>
        <color rgb="FFC00000"/>
      </font>
      <fill>
        <patternFill patternType="solid">
          <bgColor rgb="FFFDE9E7"/>
        </patternFill>
      </fill>
    </dxf>
    <dxf>
      <font>
        <b/>
        <color rgb="FFC00000"/>
      </font>
      <fill>
        <patternFill patternType="solid">
          <bgColor rgb="FFFD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FormatPr defaultRowHeight="15" outlineLevelRow="0" outlineLevelCol="0" x14ac:dyDescent="55"/>
  <cols>
    <col min="1" max="1" width="26" customWidth="1"/>
    <col min="2" max="2" width="110" customWidth="1"/>
  </cols>
  <sheetData>
    <row r="1" spans="1:1" s="1" customFormat="1" x14ac:dyDescent="0.25">
      <c r="A1" s="1" t="s">
        <v>0</v>
      </c>
    </row>
    <row r="3" spans="1:2" x14ac:dyDescent="0.25">
      <c r="A3" s="2" t="s">
        <v>1</v>
      </c>
      <c r="B3" s="3" t="s">
        <v>2</v>
      </c>
    </row>
    <row r="4" spans="1:2" x14ac:dyDescent="0.25">
      <c r="A4" s="2" t="s">
        <v>3</v>
      </c>
      <c r="B4" s="3" t="s">
        <v>4</v>
      </c>
    </row>
    <row r="5" spans="1:2" x14ac:dyDescent="0.25">
      <c r="A5" s="2" t="s">
        <v>5</v>
      </c>
      <c r="B5" s="3" t="s">
        <v>6</v>
      </c>
    </row>
    <row r="6" spans="1:2" x14ac:dyDescent="0.25">
      <c r="A6" s="2" t="s">
        <v>7</v>
      </c>
      <c r="B6" s="3" t="s">
        <v>8</v>
      </c>
    </row>
    <row r="7" spans="1:2" x14ac:dyDescent="0.25">
      <c r="A7" s="2" t="s">
        <v>9</v>
      </c>
      <c r="B7" s="3" t="s">
        <v>10</v>
      </c>
    </row>
    <row r="8" spans="1:2" x14ac:dyDescent="0.25">
      <c r="A8" s="2" t="s">
        <v>11</v>
      </c>
      <c r="B8" s="3" t="s">
        <v>12</v>
      </c>
    </row>
    <row r="9" spans="1:2" x14ac:dyDescent="0.25">
      <c r="A9" s="2" t="s">
        <v>13</v>
      </c>
      <c r="B9" s="3" t="s">
        <v>14</v>
      </c>
    </row>
    <row r="10" spans="1:2" x14ac:dyDescent="0.25">
      <c r="A10" s="2" t="s">
        <v>15</v>
      </c>
      <c r="B10" s="3" t="s">
        <v>15</v>
      </c>
    </row>
    <row r="11" spans="1:2" x14ac:dyDescent="0.25">
      <c r="A11" s="2" t="s">
        <v>16</v>
      </c>
      <c r="B11" s="3" t="s">
        <v>17</v>
      </c>
    </row>
    <row r="12" spans="1:2" x14ac:dyDescent="0.25">
      <c r="A12" s="2" t="s">
        <v>15</v>
      </c>
      <c r="B12" s="3" t="s">
        <v>18</v>
      </c>
    </row>
    <row r="13" spans="1:2" x14ac:dyDescent="0.25">
      <c r="A13" s="2" t="s">
        <v>15</v>
      </c>
      <c r="B13" s="3" t="s">
        <v>19</v>
      </c>
    </row>
    <row r="14" spans="1:2" x14ac:dyDescent="0.25">
      <c r="A14" s="2" t="s">
        <v>15</v>
      </c>
      <c r="B14" s="3" t="s">
        <v>15</v>
      </c>
    </row>
    <row r="15" spans="1:2" x14ac:dyDescent="0.25">
      <c r="A15" s="2" t="s">
        <v>20</v>
      </c>
      <c r="B15" s="3" t="s">
        <v>21</v>
      </c>
    </row>
    <row r="16" spans="1:2" x14ac:dyDescent="0.25">
      <c r="A16" s="2" t="s">
        <v>15</v>
      </c>
      <c r="B16" s="3" t="s">
        <v>22</v>
      </c>
    </row>
    <row r="17" spans="1:2" x14ac:dyDescent="0.25">
      <c r="A17" s="2" t="s">
        <v>15</v>
      </c>
      <c r="B17" s="3" t="s">
        <v>23</v>
      </c>
    </row>
    <row r="18" spans="1:2" x14ac:dyDescent="0.25">
      <c r="A18" s="2" t="s">
        <v>15</v>
      </c>
      <c r="B18" s="3" t="s">
        <v>24</v>
      </c>
    </row>
    <row r="19" spans="1:2" x14ac:dyDescent="0.25">
      <c r="A19" s="2" t="s">
        <v>15</v>
      </c>
      <c r="B19" s="3" t="s">
        <v>25</v>
      </c>
    </row>
    <row r="20" spans="1:2" x14ac:dyDescent="0.25">
      <c r="A20" s="2" t="s">
        <v>15</v>
      </c>
      <c r="B20" s="3" t="s">
        <v>15</v>
      </c>
    </row>
    <row r="21" spans="1:2" x14ac:dyDescent="0.25">
      <c r="A21" s="2" t="s">
        <v>26</v>
      </c>
      <c r="B21" s="3" t="s">
        <v>27</v>
      </c>
    </row>
    <row r="22" spans="1:2" x14ac:dyDescent="0.25">
      <c r="A22" s="2" t="s">
        <v>28</v>
      </c>
      <c r="B22" s="3"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30</v>
      </c>
      <c r="B1" s="4"/>
      <c r="C1" s="4"/>
      <c r="D1" s="4"/>
      <c r="E1" s="4"/>
      <c r="F1" s="4"/>
      <c r="G1" s="4"/>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9" t="s">
        <v>41</v>
      </c>
      <c r="B5" s="10"/>
      <c r="C5" s="10"/>
      <c r="D5" s="10"/>
      <c r="E5" s="10"/>
      <c r="F5" s="10"/>
      <c r="G5" s="11" t="s">
        <v>15</v>
      </c>
    </row>
    <row r="6" spans="1:7" x14ac:dyDescent="0.25">
      <c r="A6" s="12" t="s">
        <v>42</v>
      </c>
      <c r="B6" s="13">
        <f>B8-B7</f>
        <v>2600</v>
      </c>
      <c r="C6" s="13">
        <f>C8-C7</f>
        <v>3000</v>
      </c>
      <c r="D6" s="13">
        <f>D8-D7</f>
        <v>0</v>
      </c>
      <c r="E6" s="13">
        <f>E8-E7</f>
        <v>0</v>
      </c>
      <c r="F6" s="13">
        <f>F8-F7</f>
        <v>0</v>
      </c>
      <c r="G6" s="11" t="s">
        <v>43</v>
      </c>
    </row>
    <row r="7" spans="1:7" x14ac:dyDescent="0.25">
      <c r="A7" s="12" t="s">
        <v>44</v>
      </c>
      <c r="B7" s="14"/>
      <c r="C7" s="14"/>
      <c r="D7" s="14"/>
      <c r="E7" s="14"/>
      <c r="F7" s="14"/>
      <c r="G7" s="11" t="s">
        <v>45</v>
      </c>
    </row>
    <row r="8" spans="1:7" x14ac:dyDescent="0.25">
      <c r="A8" s="9" t="s">
        <v>46</v>
      </c>
      <c r="B8" s="15">
        <f>'Statements'!B71</f>
        <v>2600</v>
      </c>
      <c r="C8" s="15">
        <f>'Statements'!C71</f>
        <v>3000</v>
      </c>
      <c r="D8" s="15">
        <f>'Statements'!D71</f>
        <v>0</v>
      </c>
      <c r="E8" s="15">
        <f>'Statements'!E71</f>
        <v>0</v>
      </c>
      <c r="F8" s="15">
        <f>'Statements'!F71</f>
        <v>0</v>
      </c>
      <c r="G8" s="11" t="s">
        <v>47</v>
      </c>
    </row>
    <row r="9" spans="1:7" x14ac:dyDescent="0.25">
      <c r="A9" s="12" t="s">
        <v>48</v>
      </c>
      <c r="B9" s="14"/>
      <c r="C9" s="14"/>
      <c r="D9" s="14"/>
      <c r="E9" s="14"/>
      <c r="F9" s="14"/>
      <c r="G9" s="11" t="s">
        <v>49</v>
      </c>
    </row>
    <row r="10" spans="1:7" x14ac:dyDescent="0.25">
      <c r="A10" s="9" t="s">
        <v>50</v>
      </c>
      <c r="B10" s="15">
        <f>B8-B9</f>
        <v>2600</v>
      </c>
      <c r="C10" s="15">
        <f>C8-C9</f>
        <v>3000</v>
      </c>
      <c r="D10" s="15">
        <f>D8-D9</f>
        <v>0</v>
      </c>
      <c r="E10" s="15">
        <f>E8-E9</f>
        <v>0</v>
      </c>
      <c r="F10" s="15">
        <f>F8-F9</f>
        <v>0</v>
      </c>
      <c r="G10" s="11" t="s">
        <v>15</v>
      </c>
    </row>
    <row r="11" spans="1:7" x14ac:dyDescent="0.25">
      <c r="A11" s="12" t="s">
        <v>51</v>
      </c>
      <c r="B11" s="16"/>
      <c r="C11" s="17">
        <f>IF(C10=0,"",IF(B10=0,"",(C10-B10)/B10))</f>
        <v>0.153846</v>
      </c>
      <c r="D11" s="17" t="str">
        <f>IF(D10=0,"",IF(C10=0,"",(D10-C10)/C10))</f>
        <v/>
      </c>
      <c r="E11" s="17" t="str">
        <f>IF(E10=0,"",IF(D10=0,"",(E10-D10)/D10))</f>
        <v/>
      </c>
      <c r="F11" s="17" t="str">
        <f>IF(F10=0,"",IF(E10=0,"",(F10-E10)/E10))</f>
        <v/>
      </c>
      <c r="G11" s="11" t="s">
        <v>15</v>
      </c>
    </row>
    <row r="12" spans="1:7" x14ac:dyDescent="0.25">
      <c r="A12" s="9" t="s">
        <v>52</v>
      </c>
      <c r="B12" s="10"/>
      <c r="C12" s="10"/>
      <c r="D12" s="10"/>
      <c r="E12" s="10"/>
      <c r="F12" s="10"/>
      <c r="G12" s="11" t="s">
        <v>15</v>
      </c>
    </row>
    <row r="13" spans="1:7" x14ac:dyDescent="0.25">
      <c r="A13" s="12" t="s">
        <v>53</v>
      </c>
      <c r="B13" s="13">
        <f>'Statements'!B76</f>
        <v>1480</v>
      </c>
      <c r="C13" s="13">
        <f>'Statements'!C76</f>
        <v>1700</v>
      </c>
      <c r="D13" s="13">
        <f>'Statements'!D76</f>
        <v>0</v>
      </c>
      <c r="E13" s="13">
        <f>'Statements'!E76</f>
        <v>0</v>
      </c>
      <c r="F13" s="13">
        <f>'Statements'!F76</f>
        <v>0</v>
      </c>
      <c r="G13" s="11" t="s">
        <v>54</v>
      </c>
    </row>
    <row r="14" spans="1:7" x14ac:dyDescent="0.25">
      <c r="A14" s="12" t="s">
        <v>55</v>
      </c>
      <c r="B14" s="13">
        <f>'Statements'!B77</f>
        <v>90</v>
      </c>
      <c r="C14" s="13">
        <f>'Statements'!C77</f>
        <v>100</v>
      </c>
      <c r="D14" s="13">
        <f>'Statements'!D77</f>
        <v>0</v>
      </c>
      <c r="E14" s="13">
        <f>'Statements'!E77</f>
        <v>0</v>
      </c>
      <c r="F14" s="13">
        <f>'Statements'!F77</f>
        <v>0</v>
      </c>
      <c r="G14" s="11" t="s">
        <v>56</v>
      </c>
    </row>
    <row r="15" spans="1:7" x14ac:dyDescent="0.25">
      <c r="A15" s="12" t="s">
        <v>57</v>
      </c>
      <c r="B15" s="14"/>
      <c r="C15" s="14"/>
      <c r="D15" s="14"/>
      <c r="E15" s="14"/>
      <c r="F15" s="14"/>
      <c r="G15" s="11" t="s">
        <v>58</v>
      </c>
    </row>
    <row r="16" spans="1:7" x14ac:dyDescent="0.25">
      <c r="A16" s="12" t="s">
        <v>59</v>
      </c>
      <c r="B16" s="14"/>
      <c r="C16" s="14"/>
      <c r="D16" s="14"/>
      <c r="E16" s="14"/>
      <c r="F16" s="14"/>
      <c r="G16" s="11" t="s">
        <v>60</v>
      </c>
    </row>
    <row r="17" spans="1:7" x14ac:dyDescent="0.25">
      <c r="A17" s="12" t="s">
        <v>61</v>
      </c>
      <c r="B17" s="14"/>
      <c r="C17" s="14"/>
      <c r="D17" s="14"/>
      <c r="E17" s="14"/>
      <c r="F17" s="14"/>
      <c r="G17" s="11" t="s">
        <v>58</v>
      </c>
    </row>
    <row r="18" spans="1:7" x14ac:dyDescent="0.25">
      <c r="A18" s="12" t="s">
        <v>62</v>
      </c>
      <c r="B18" s="13">
        <f>'Statements'!B81</f>
        <v>110</v>
      </c>
      <c r="C18" s="13">
        <f>'Statements'!C81</f>
        <v>120</v>
      </c>
      <c r="D18" s="13">
        <f>'Statements'!D81</f>
        <v>0</v>
      </c>
      <c r="E18" s="13">
        <f>'Statements'!E81</f>
        <v>0</v>
      </c>
      <c r="F18" s="13">
        <f>'Statements'!F81</f>
        <v>0</v>
      </c>
      <c r="G18" s="11" t="s">
        <v>63</v>
      </c>
    </row>
    <row r="19" spans="1:7" x14ac:dyDescent="0.25">
      <c r="A19" s="12" t="s">
        <v>64</v>
      </c>
      <c r="B19" s="13">
        <f>'Statements'!B78</f>
        <v>-10</v>
      </c>
      <c r="C19" s="13">
        <f>'Statements'!C78</f>
        <v>-30</v>
      </c>
      <c r="D19" s="13">
        <f>'Statements'!D78</f>
        <v>0</v>
      </c>
      <c r="E19" s="13">
        <f>'Statements'!E78</f>
        <v>0</v>
      </c>
      <c r="F19" s="13">
        <f>'Statements'!F78</f>
        <v>0</v>
      </c>
      <c r="G19" s="11" t="s">
        <v>65</v>
      </c>
    </row>
    <row r="20" spans="1:7" x14ac:dyDescent="0.25">
      <c r="A20" s="9" t="s">
        <v>66</v>
      </c>
      <c r="B20" s="15">
        <f>(((((B13+B14)+B15)+B16)+B17)+B18)+B19</f>
        <v>1670</v>
      </c>
      <c r="C20" s="15">
        <f>(((((C13+C14)+C15)+C16)+C17)+C18)+C19</f>
        <v>1890</v>
      </c>
      <c r="D20" s="15">
        <f>(((((D13+D14)+D15)+D16)+D17)+D18)+D19</f>
        <v>0</v>
      </c>
      <c r="E20" s="15">
        <f>(((((E13+E14)+E15)+E16)+E17)+E18)+E19</f>
        <v>0</v>
      </c>
      <c r="F20" s="15">
        <f>(((((F13+F14)+F15)+F16)+F17)+F18)+F19</f>
        <v>0</v>
      </c>
      <c r="G20" s="11" t="s">
        <v>15</v>
      </c>
    </row>
    <row r="21" spans="1:7" x14ac:dyDescent="0.25">
      <c r="A21" s="9" t="s">
        <v>67</v>
      </c>
      <c r="B21" s="10"/>
      <c r="C21" s="10"/>
      <c r="D21" s="10"/>
      <c r="E21" s="10"/>
      <c r="F21" s="10"/>
      <c r="G21" s="11" t="s">
        <v>15</v>
      </c>
    </row>
    <row r="22" spans="1:7" x14ac:dyDescent="0.25">
      <c r="A22" s="12" t="s">
        <v>68</v>
      </c>
      <c r="B22" s="13">
        <f>'Statements'!B79-B16</f>
        <v>310</v>
      </c>
      <c r="C22" s="13">
        <f>'Statements'!C79-C16</f>
        <v>350</v>
      </c>
      <c r="D22" s="13">
        <f>'Statements'!D79-D16</f>
        <v>0</v>
      </c>
      <c r="E22" s="13">
        <f>'Statements'!E79-E16</f>
        <v>0</v>
      </c>
      <c r="F22" s="13">
        <f>'Statements'!F79-F16</f>
        <v>0</v>
      </c>
      <c r="G22" s="11" t="s">
        <v>69</v>
      </c>
    </row>
    <row r="23" spans="1:7" x14ac:dyDescent="0.25">
      <c r="A23" s="12" t="s">
        <v>70</v>
      </c>
      <c r="B23" s="13">
        <f>(('Statements'!B82+'Statements'!B83)-B15)-B17</f>
        <v>355</v>
      </c>
      <c r="C23" s="13">
        <f>(('Statements'!C82+'Statements'!C83)-C15)-C17</f>
        <v>400</v>
      </c>
      <c r="D23" s="13">
        <f>(('Statements'!D82+'Statements'!D83)-D15)-D17</f>
        <v>0</v>
      </c>
      <c r="E23" s="13">
        <f>(('Statements'!E82+'Statements'!E83)-E15)-E17</f>
        <v>0</v>
      </c>
      <c r="F23" s="13">
        <f>(('Statements'!F82+'Statements'!F83)-F15)-F17</f>
        <v>0</v>
      </c>
      <c r="G23" s="11" t="s">
        <v>71</v>
      </c>
    </row>
    <row r="24" spans="1:7" x14ac:dyDescent="0.25">
      <c r="A24" s="9" t="s">
        <v>72</v>
      </c>
      <c r="B24" s="15">
        <f>B22+B23</f>
        <v>665</v>
      </c>
      <c r="C24" s="15">
        <f>C22+C23</f>
        <v>750</v>
      </c>
      <c r="D24" s="15">
        <f>D22+D23</f>
        <v>0</v>
      </c>
      <c r="E24" s="15">
        <f>E22+E23</f>
        <v>0</v>
      </c>
      <c r="F24" s="15">
        <f>F22+F23</f>
        <v>0</v>
      </c>
      <c r="G24" s="11" t="s">
        <v>15</v>
      </c>
    </row>
    <row r="25" spans="1:7" x14ac:dyDescent="0.25">
      <c r="A25" s="9" t="s">
        <v>73</v>
      </c>
      <c r="B25" s="15">
        <f>(B10-B20)-B24</f>
        <v>265</v>
      </c>
      <c r="C25" s="15">
        <f>(C10-C20)-C24</f>
        <v>360</v>
      </c>
      <c r="D25" s="15">
        <f>(D10-D20)-D24</f>
        <v>0</v>
      </c>
      <c r="E25" s="15">
        <f>(E10-E20)-E24</f>
        <v>0</v>
      </c>
      <c r="F25" s="15">
        <f>(F10-F20)-F24</f>
        <v>0</v>
      </c>
      <c r="G25" s="11" t="s">
        <v>15</v>
      </c>
    </row>
    <row r="26" spans="1:7" x14ac:dyDescent="0.25">
      <c r="A26" s="12" t="s">
        <v>74</v>
      </c>
      <c r="B26" s="13">
        <f>'Statements'!B80</f>
        <v>55</v>
      </c>
      <c r="C26" s="13">
        <f>'Statements'!C80</f>
        <v>60</v>
      </c>
      <c r="D26" s="13">
        <f>'Statements'!D80</f>
        <v>0</v>
      </c>
      <c r="E26" s="13">
        <f>'Statements'!E80</f>
        <v>0</v>
      </c>
      <c r="F26" s="13">
        <f>'Statements'!F80</f>
        <v>0</v>
      </c>
      <c r="G26" s="11" t="s">
        <v>75</v>
      </c>
    </row>
    <row r="27" spans="1:7" x14ac:dyDescent="0.25">
      <c r="A27" s="9" t="s">
        <v>76</v>
      </c>
      <c r="B27" s="15">
        <f>B25-B26</f>
        <v>210</v>
      </c>
      <c r="C27" s="15">
        <f>C25-C26</f>
        <v>300</v>
      </c>
      <c r="D27" s="15">
        <f>D25-D26</f>
        <v>0</v>
      </c>
      <c r="E27" s="15">
        <f>E25-E26</f>
        <v>0</v>
      </c>
      <c r="F27" s="15">
        <f>F25-F26</f>
        <v>0</v>
      </c>
      <c r="G27" s="11" t="s">
        <v>15</v>
      </c>
    </row>
    <row r="28" spans="1:7" x14ac:dyDescent="0.25">
      <c r="A28" s="9" t="s">
        <v>77</v>
      </c>
      <c r="B28" s="10"/>
      <c r="C28" s="10"/>
      <c r="D28" s="10"/>
      <c r="E28" s="10"/>
      <c r="F28" s="10"/>
      <c r="G28" s="11" t="s">
        <v>15</v>
      </c>
    </row>
    <row r="29" spans="1:7" x14ac:dyDescent="0.25">
      <c r="A29" s="12" t="s">
        <v>78</v>
      </c>
      <c r="B29" s="13">
        <f>'Statements'!B72+'Statements'!B73+'Statements'!B87</f>
        <v>30</v>
      </c>
      <c r="C29" s="13">
        <f>'Statements'!C72+'Statements'!C73+'Statements'!C87</f>
        <v>40</v>
      </c>
      <c r="D29" s="13">
        <f>'Statements'!D72+'Statements'!D73+'Statements'!D87</f>
        <v>0</v>
      </c>
      <c r="E29" s="13">
        <f>'Statements'!E72+'Statements'!E73+'Statements'!E87</f>
        <v>0</v>
      </c>
      <c r="F29" s="13">
        <f>'Statements'!F72+'Statements'!F73+'Statements'!F87</f>
        <v>0</v>
      </c>
      <c r="G29" s="11" t="s">
        <v>79</v>
      </c>
    </row>
    <row r="30" spans="1:7" x14ac:dyDescent="0.25">
      <c r="A30" s="12" t="s">
        <v>80</v>
      </c>
      <c r="B30" s="13">
        <f>ABS('Statements'!B86)</f>
        <v>0</v>
      </c>
      <c r="C30" s="13">
        <f>ABS('Statements'!C86)</f>
        <v>20</v>
      </c>
      <c r="D30" s="13">
        <f>ABS('Statements'!D86)</f>
        <v>0</v>
      </c>
      <c r="E30" s="13">
        <f>ABS('Statements'!E86)</f>
        <v>0</v>
      </c>
      <c r="F30" s="13">
        <f>ABS('Statements'!F86)</f>
        <v>0</v>
      </c>
      <c r="G30" s="11" t="s">
        <v>81</v>
      </c>
    </row>
    <row r="31" spans="1:7" x14ac:dyDescent="0.25">
      <c r="A31" s="12" t="s">
        <v>82</v>
      </c>
      <c r="B31" s="13">
        <f>B29-B30</f>
        <v>30</v>
      </c>
      <c r="C31" s="13">
        <f>C29-C30</f>
        <v>20</v>
      </c>
      <c r="D31" s="13">
        <f>D29-D30</f>
        <v>0</v>
      </c>
      <c r="E31" s="13">
        <f>E29-E30</f>
        <v>0</v>
      </c>
      <c r="F31" s="13">
        <f>F29-F30</f>
        <v>0</v>
      </c>
      <c r="G31" s="11" t="s">
        <v>15</v>
      </c>
    </row>
    <row r="32" spans="1:7" x14ac:dyDescent="0.25">
      <c r="A32" s="9" t="s">
        <v>83</v>
      </c>
      <c r="B32" s="15">
        <f>B27+B31</f>
        <v>240</v>
      </c>
      <c r="C32" s="15">
        <f>C27+C31</f>
        <v>320</v>
      </c>
      <c r="D32" s="15">
        <f>D27+D31</f>
        <v>0</v>
      </c>
      <c r="E32" s="15">
        <f>E27+E31</f>
        <v>0</v>
      </c>
      <c r="F32" s="15">
        <f>F27+F31</f>
        <v>0</v>
      </c>
      <c r="G32" s="11" t="s">
        <v>15</v>
      </c>
    </row>
    <row r="33" spans="1:7" x14ac:dyDescent="0.25">
      <c r="A33" s="18" t="s">
        <v>84</v>
      </c>
      <c r="B33" s="19">
        <f>B32-'Statements'!B88</f>
        <v>0</v>
      </c>
      <c r="C33" s="19">
        <f>C32-'Statements'!C88</f>
        <v>0</v>
      </c>
      <c r="D33" s="20"/>
      <c r="E33" s="20"/>
      <c r="F33" s="20"/>
      <c r="G33" s="21" t="s">
        <v>15</v>
      </c>
    </row>
    <row r="34" spans="1:7" x14ac:dyDescent="0.25">
      <c r="A34" s="12" t="s">
        <v>85</v>
      </c>
      <c r="B34" s="13">
        <f>'Statements'!B89</f>
        <v>60</v>
      </c>
      <c r="C34" s="13">
        <f>'Statements'!C89</f>
        <v>80</v>
      </c>
      <c r="D34" s="13">
        <f>'Statements'!D89</f>
        <v>0</v>
      </c>
      <c r="E34" s="13">
        <f>'Statements'!E89</f>
        <v>0</v>
      </c>
      <c r="F34" s="13">
        <f>'Statements'!F89</f>
        <v>0</v>
      </c>
      <c r="G34" s="11" t="s">
        <v>86</v>
      </c>
    </row>
    <row r="35" spans="1:7" x14ac:dyDescent="0.25">
      <c r="A35" s="12" t="s">
        <v>87</v>
      </c>
      <c r="B35" s="13">
        <f>'Statements'!B96</f>
        <v>0</v>
      </c>
      <c r="C35" s="13">
        <f>'Statements'!C96</f>
        <v>0</v>
      </c>
      <c r="D35" s="13">
        <f>'Statements'!D96</f>
        <v>0</v>
      </c>
      <c r="E35" s="13">
        <f>'Statements'!E96</f>
        <v>0</v>
      </c>
      <c r="F35" s="13">
        <f>'Statements'!F96</f>
        <v>0</v>
      </c>
      <c r="G35" s="11" t="s">
        <v>63</v>
      </c>
    </row>
    <row r="36" spans="1:7" x14ac:dyDescent="0.25">
      <c r="A36" s="9" t="s">
        <v>88</v>
      </c>
      <c r="B36" s="15">
        <f>(B32-B34)+B35</f>
        <v>180</v>
      </c>
      <c r="C36" s="15">
        <f>(C32-C34)+C35</f>
        <v>240</v>
      </c>
      <c r="D36" s="15">
        <f>(D32-D34)+D35</f>
        <v>0</v>
      </c>
      <c r="E36" s="15">
        <f>(E32-E34)+E35</f>
        <v>0</v>
      </c>
      <c r="F36" s="15">
        <f>(F32-F34)+F35</f>
        <v>0</v>
      </c>
      <c r="G36" s="11" t="s">
        <v>15</v>
      </c>
    </row>
    <row r="37" spans="1:7" x14ac:dyDescent="0.25">
      <c r="A37" s="18" t="s">
        <v>89</v>
      </c>
      <c r="B37" s="19">
        <f>B36-'Statements'!B97</f>
        <v>0</v>
      </c>
      <c r="C37" s="19">
        <f>C36-'Statements'!C97</f>
        <v>0</v>
      </c>
      <c r="D37" s="20"/>
      <c r="E37" s="20"/>
      <c r="F37" s="20"/>
      <c r="G37" s="21" t="s">
        <v>15</v>
      </c>
    </row>
    <row r="38" spans="1:7" x14ac:dyDescent="0.25">
      <c r="A38" s="12" t="s">
        <v>90</v>
      </c>
      <c r="B38" s="14"/>
      <c r="C38" s="14"/>
      <c r="D38" s="14"/>
      <c r="E38" s="14"/>
      <c r="F38" s="14"/>
      <c r="G38" s="11" t="s">
        <v>91</v>
      </c>
    </row>
    <row r="39" spans="1:7" x14ac:dyDescent="0.25">
      <c r="A39" s="9" t="s">
        <v>92</v>
      </c>
      <c r="B39" s="15">
        <f>B36-B38</f>
        <v>180</v>
      </c>
      <c r="C39" s="15">
        <f>C36-C38</f>
        <v>240</v>
      </c>
      <c r="D39" s="15">
        <f>D36-D38</f>
        <v>0</v>
      </c>
      <c r="E39" s="15">
        <f>E36-E38</f>
        <v>0</v>
      </c>
      <c r="F39" s="15">
        <f>F36-F38</f>
        <v>0</v>
      </c>
      <c r="G39" s="11" t="s">
        <v>15</v>
      </c>
    </row>
    <row r="40" spans="1:7" x14ac:dyDescent="0.25">
      <c r="A40" s="12" t="s">
        <v>93</v>
      </c>
      <c r="B40" s="17">
        <f>IF(B36=0,"",B39/B36)</f>
        <v>1</v>
      </c>
      <c r="C40" s="17">
        <f>IF(C36=0,"",C39/C36)</f>
        <v>1</v>
      </c>
      <c r="D40" s="17" t="str">
        <f>IF(D36=0,"",D39/D36)</f>
        <v/>
      </c>
      <c r="E40" s="17" t="str">
        <f>IF(E36=0,"",E39/E36)</f>
        <v/>
      </c>
      <c r="F40" s="17" t="str">
        <f>IF(F36=0,"",F39/F36)</f>
        <v/>
      </c>
      <c r="G40" s="11" t="s">
        <v>15</v>
      </c>
    </row>
  </sheetData>
  <mergeCells count="1">
    <mergeCell ref="A1:G1"/>
  </mergeCells>
  <conditionalFormatting sqref="B33:C33">
    <cfRule type="expression" dxfId="0" priority="1">
      <formula>ABS(N(B33))&gt;0.5</formula>
    </cfRule>
  </conditionalFormatting>
  <conditionalFormatting sqref="B37:C37">
    <cfRule type="expression" dxfId="1" priority="1">
      <formula>ABS(N(B37))&gt;0.5</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94</v>
      </c>
      <c r="B1" s="4"/>
      <c r="C1" s="4"/>
      <c r="D1" s="4"/>
      <c r="E1" s="4"/>
      <c r="F1" s="4"/>
      <c r="G1" s="4"/>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9" t="s">
        <v>95</v>
      </c>
      <c r="B5" s="10"/>
      <c r="C5" s="10"/>
      <c r="D5" s="10"/>
      <c r="E5" s="10"/>
      <c r="F5" s="10"/>
      <c r="G5" s="11" t="s">
        <v>15</v>
      </c>
    </row>
    <row r="6" spans="1:7" x14ac:dyDescent="0.25">
      <c r="A6" s="12" t="s">
        <v>96</v>
      </c>
      <c r="B6" s="13">
        <f>('Statements'!B57-B7)-B13</f>
        <v>150</v>
      </c>
      <c r="C6" s="13">
        <f>('Statements'!C57-C7)-C13</f>
        <v>200</v>
      </c>
      <c r="D6" s="13">
        <f>('Statements'!D57-D7)-D13</f>
        <v>0</v>
      </c>
      <c r="E6" s="13">
        <f>('Statements'!E57-E7)-E13</f>
        <v>0</v>
      </c>
      <c r="F6" s="13">
        <f>('Statements'!F57-F7)-F13</f>
        <v>0</v>
      </c>
      <c r="G6" s="11" t="s">
        <v>97</v>
      </c>
    </row>
    <row r="7" spans="1:7" x14ac:dyDescent="0.25">
      <c r="A7" s="12" t="s">
        <v>98</v>
      </c>
      <c r="B7" s="14"/>
      <c r="C7" s="14"/>
      <c r="D7" s="14"/>
      <c r="E7" s="14"/>
      <c r="F7" s="14"/>
      <c r="G7" s="11" t="s">
        <v>99</v>
      </c>
    </row>
    <row r="8" spans="1:7" x14ac:dyDescent="0.25">
      <c r="A8" s="12" t="s">
        <v>100</v>
      </c>
      <c r="B8" s="13">
        <f>'Statements'!B59</f>
        <v>215</v>
      </c>
      <c r="C8" s="13">
        <f>'Statements'!C59</f>
        <v>250</v>
      </c>
      <c r="D8" s="13">
        <f>'Statements'!D59</f>
        <v>0</v>
      </c>
      <c r="E8" s="13">
        <f>'Statements'!E59</f>
        <v>0</v>
      </c>
      <c r="F8" s="13">
        <f>'Statements'!F59</f>
        <v>0</v>
      </c>
      <c r="G8" s="11" t="s">
        <v>101</v>
      </c>
    </row>
    <row r="9" spans="1:7" x14ac:dyDescent="0.25">
      <c r="A9" s="12" t="s">
        <v>102</v>
      </c>
      <c r="B9" s="14"/>
      <c r="C9" s="14"/>
      <c r="D9" s="14"/>
      <c r="E9" s="14"/>
      <c r="F9" s="14"/>
      <c r="G9" s="11" t="s">
        <v>103</v>
      </c>
    </row>
    <row r="10" spans="1:7" x14ac:dyDescent="0.25">
      <c r="A10" s="12" t="s">
        <v>104</v>
      </c>
      <c r="B10" s="13">
        <f>'Statements'!B65</f>
        <v>5</v>
      </c>
      <c r="C10" s="13">
        <f>'Statements'!C65</f>
        <v>10</v>
      </c>
      <c r="D10" s="13">
        <f>'Statements'!D65</f>
        <v>0</v>
      </c>
      <c r="E10" s="13">
        <f>'Statements'!E65</f>
        <v>0</v>
      </c>
      <c r="F10" s="13">
        <f>'Statements'!F65</f>
        <v>0</v>
      </c>
      <c r="G10" s="11" t="s">
        <v>105</v>
      </c>
    </row>
    <row r="11" spans="1:7" x14ac:dyDescent="0.25">
      <c r="A11" s="12" t="s">
        <v>106</v>
      </c>
      <c r="B11" s="14"/>
      <c r="C11" s="14"/>
      <c r="D11" s="14"/>
      <c r="E11" s="14"/>
      <c r="F11" s="14"/>
      <c r="G11" s="11" t="s">
        <v>103</v>
      </c>
    </row>
    <row r="12" spans="1:7" x14ac:dyDescent="0.25">
      <c r="A12" s="12" t="s">
        <v>107</v>
      </c>
      <c r="B12" s="14"/>
      <c r="C12" s="14"/>
      <c r="D12" s="14"/>
      <c r="E12" s="14"/>
      <c r="F12" s="14"/>
      <c r="G12" s="11" t="s">
        <v>103</v>
      </c>
    </row>
    <row r="13" spans="1:7" x14ac:dyDescent="0.25">
      <c r="A13" s="12" t="s">
        <v>108</v>
      </c>
      <c r="B13" s="14"/>
      <c r="C13" s="14"/>
      <c r="D13" s="14"/>
      <c r="E13" s="14"/>
      <c r="F13" s="14"/>
      <c r="G13" s="11" t="s">
        <v>109</v>
      </c>
    </row>
    <row r="14" spans="1:7" x14ac:dyDescent="0.25">
      <c r="A14" s="12" t="s">
        <v>110</v>
      </c>
      <c r="B14" s="13">
        <f>((('Statements'!B58+'Statements'!B62+'Statements'!B63+'Statements'!B64+'Statements'!B66+'Statements'!B67)-B9)-B11)-B12</f>
        <v>95</v>
      </c>
      <c r="C14" s="13">
        <f>((('Statements'!C58+'Statements'!C62+'Statements'!C63+'Statements'!C64+'Statements'!C66+'Statements'!C67)-C9)-C11)-C12</f>
        <v>130</v>
      </c>
      <c r="D14" s="13">
        <f>((('Statements'!D58+'Statements'!D62+'Statements'!D63+'Statements'!D64+'Statements'!D66+'Statements'!D67)-D9)-D11)-D12</f>
        <v>0</v>
      </c>
      <c r="E14" s="13">
        <f>((('Statements'!E58+'Statements'!E62+'Statements'!E63+'Statements'!E64+'Statements'!E66+'Statements'!E67)-E9)-E11)-E12</f>
        <v>0</v>
      </c>
      <c r="F14" s="13">
        <f>((('Statements'!F58+'Statements'!F62+'Statements'!F63+'Statements'!F64+'Statements'!F66+'Statements'!F67)-F9)-F11)-F12</f>
        <v>0</v>
      </c>
      <c r="G14" s="11" t="s">
        <v>111</v>
      </c>
    </row>
    <row r="15" spans="1:7" x14ac:dyDescent="0.25">
      <c r="A15" s="12" t="s">
        <v>112</v>
      </c>
      <c r="B15" s="13">
        <f>((((((B7+B8)+B9)+B10)+B11)+B12)+B13)+B14</f>
        <v>315</v>
      </c>
      <c r="C15" s="13">
        <f>((((((C7+C8)+C9)+C10)+C11)+C12)+C13)+C14</f>
        <v>390</v>
      </c>
      <c r="D15" s="13">
        <f>((((((D7+D8)+D9)+D10)+D11)+D12)+D13)+D14</f>
        <v>0</v>
      </c>
      <c r="E15" s="13">
        <f>((((((E7+E8)+E9)+E10)+E11)+E12)+E13)+E14</f>
        <v>0</v>
      </c>
      <c r="F15" s="13">
        <f>((((((F7+F8)+F9)+F10)+F11)+F12)+F13)+F14</f>
        <v>0</v>
      </c>
      <c r="G15" s="11" t="s">
        <v>15</v>
      </c>
    </row>
    <row r="16" spans="1:7" x14ac:dyDescent="0.25">
      <c r="A16" s="9" t="s">
        <v>113</v>
      </c>
      <c r="B16" s="15">
        <f>B6+B15</f>
        <v>465</v>
      </c>
      <c r="C16" s="15">
        <f>C6+C15</f>
        <v>590</v>
      </c>
      <c r="D16" s="15">
        <f>D6+D15</f>
        <v>0</v>
      </c>
      <c r="E16" s="15">
        <f>E6+E15</f>
        <v>0</v>
      </c>
      <c r="F16" s="15">
        <f>F6+F15</f>
        <v>0</v>
      </c>
      <c r="G16" s="11" t="s">
        <v>15</v>
      </c>
    </row>
    <row r="17" spans="1:7" x14ac:dyDescent="0.25">
      <c r="A17" s="9" t="s">
        <v>114</v>
      </c>
      <c r="B17" s="10"/>
      <c r="C17" s="10"/>
      <c r="D17" s="10"/>
      <c r="E17" s="10"/>
      <c r="F17" s="10"/>
      <c r="G17" s="11" t="s">
        <v>15</v>
      </c>
    </row>
    <row r="18" spans="1:7" x14ac:dyDescent="0.25">
      <c r="A18" s="12" t="s">
        <v>115</v>
      </c>
      <c r="B18" s="14"/>
      <c r="C18" s="14"/>
      <c r="D18" s="14"/>
      <c r="E18" s="14"/>
      <c r="F18" s="14"/>
      <c r="G18" s="11" t="s">
        <v>116</v>
      </c>
    </row>
    <row r="19" spans="1:7" x14ac:dyDescent="0.25">
      <c r="A19" s="12" t="s">
        <v>117</v>
      </c>
      <c r="B19" s="14"/>
      <c r="C19" s="14"/>
      <c r="D19" s="14"/>
      <c r="E19" s="14"/>
      <c r="F19" s="14"/>
      <c r="G19" s="11" t="s">
        <v>118</v>
      </c>
    </row>
    <row r="20" spans="1:7" x14ac:dyDescent="0.25">
      <c r="A20" s="12" t="s">
        <v>119</v>
      </c>
      <c r="B20" s="13">
        <f>(('Statements'!B48-B18)-B21)-B22</f>
        <v>350</v>
      </c>
      <c r="C20" s="13">
        <f>(('Statements'!C48-C18)-C21)-C22</f>
        <v>300</v>
      </c>
      <c r="D20" s="13">
        <f>(('Statements'!D48-D18)-D21)-D22</f>
        <v>0</v>
      </c>
      <c r="E20" s="13">
        <f>(('Statements'!E48-E18)-E21)-E22</f>
        <v>0</v>
      </c>
      <c r="F20" s="13">
        <f>(('Statements'!F48-F18)-F21)-F22</f>
        <v>0</v>
      </c>
      <c r="G20" s="11" t="s">
        <v>120</v>
      </c>
    </row>
    <row r="21" spans="1:7" x14ac:dyDescent="0.25">
      <c r="A21" s="12" t="s">
        <v>121</v>
      </c>
      <c r="B21" s="14"/>
      <c r="C21" s="14"/>
      <c r="D21" s="14"/>
      <c r="E21" s="14"/>
      <c r="F21" s="14"/>
      <c r="G21" s="11" t="s">
        <v>116</v>
      </c>
    </row>
    <row r="22" spans="1:7" x14ac:dyDescent="0.25">
      <c r="A22" s="12" t="s">
        <v>122</v>
      </c>
      <c r="B22" s="14"/>
      <c r="C22" s="14"/>
      <c r="D22" s="14"/>
      <c r="E22" s="14"/>
      <c r="F22" s="14"/>
      <c r="G22" s="11" t="s">
        <v>116</v>
      </c>
    </row>
    <row r="23" spans="1:7" x14ac:dyDescent="0.25">
      <c r="A23" s="12" t="s">
        <v>123</v>
      </c>
      <c r="B23" s="13">
        <f>'Statements'!B49+'Statements'!B50+'Statements'!B51+'Statements'!B52+'Statements'!B53+'Statements'!B54</f>
        <v>95</v>
      </c>
      <c r="C23" s="13">
        <f>'Statements'!C49+'Statements'!C50+'Statements'!C51+'Statements'!C52+'Statements'!C53+'Statements'!C54</f>
        <v>90</v>
      </c>
      <c r="D23" s="13">
        <f>'Statements'!D49+'Statements'!D50+'Statements'!D51+'Statements'!D52+'Statements'!D53+'Statements'!D54</f>
        <v>0</v>
      </c>
      <c r="E23" s="13">
        <f>'Statements'!E49+'Statements'!E50+'Statements'!E51+'Statements'!E52+'Statements'!E53+'Statements'!E54</f>
        <v>0</v>
      </c>
      <c r="F23" s="13">
        <f>'Statements'!F49+'Statements'!F50+'Statements'!F51+'Statements'!F52+'Statements'!F53+'Statements'!F54</f>
        <v>0</v>
      </c>
      <c r="G23" s="11" t="s">
        <v>124</v>
      </c>
    </row>
    <row r="24" spans="1:7" x14ac:dyDescent="0.25">
      <c r="A24" s="9" t="s">
        <v>125</v>
      </c>
      <c r="B24" s="15">
        <f>((((B18+B19)+B20)+B21)+B22)+B23</f>
        <v>445</v>
      </c>
      <c r="C24" s="15">
        <f>((((C18+C19)+C20)+C21)+C22)+C23</f>
        <v>390</v>
      </c>
      <c r="D24" s="15">
        <f>((((D18+D19)+D20)+D21)+D22)+D23</f>
        <v>0</v>
      </c>
      <c r="E24" s="15">
        <f>((((E18+E19)+E20)+E21)+E22)+E23</f>
        <v>0</v>
      </c>
      <c r="F24" s="15">
        <f>((((F18+F19)+F20)+F21)+F22)+F23</f>
        <v>0</v>
      </c>
      <c r="G24" s="11" t="s">
        <v>15</v>
      </c>
    </row>
    <row r="25" spans="1:7" x14ac:dyDescent="0.25">
      <c r="A25" s="9" t="s">
        <v>126</v>
      </c>
      <c r="B25" s="15">
        <f>B16+B24</f>
        <v>910</v>
      </c>
      <c r="C25" s="15">
        <f>C16+C24</f>
        <v>980</v>
      </c>
      <c r="D25" s="15">
        <f>D16+D24</f>
        <v>0</v>
      </c>
      <c r="E25" s="15">
        <f>E16+E24</f>
        <v>0</v>
      </c>
      <c r="F25" s="15">
        <f>F16+F24</f>
        <v>0</v>
      </c>
      <c r="G25" s="11" t="s">
        <v>15</v>
      </c>
    </row>
    <row r="26" spans="1:7" x14ac:dyDescent="0.25">
      <c r="A26" s="9" t="s">
        <v>127</v>
      </c>
      <c r="B26" s="10"/>
      <c r="C26" s="10"/>
      <c r="D26" s="10"/>
      <c r="E26" s="10"/>
      <c r="F26" s="10"/>
      <c r="G26" s="11" t="s">
        <v>15</v>
      </c>
    </row>
    <row r="27" spans="1:7" x14ac:dyDescent="0.25">
      <c r="A27" s="12" t="s">
        <v>128</v>
      </c>
      <c r="B27" s="13">
        <f>'Statements'!B41-B19</f>
        <v>500</v>
      </c>
      <c r="C27" s="13">
        <f>'Statements'!C41-C19</f>
        <v>500</v>
      </c>
      <c r="D27" s="13">
        <f>'Statements'!D41-D19</f>
        <v>0</v>
      </c>
      <c r="E27" s="13">
        <f>'Statements'!E41-E19</f>
        <v>0</v>
      </c>
      <c r="F27" s="13">
        <f>'Statements'!F41-F19</f>
        <v>0</v>
      </c>
      <c r="G27" s="11" t="s">
        <v>129</v>
      </c>
    </row>
    <row r="28" spans="1:7" x14ac:dyDescent="0.25">
      <c r="A28" s="12" t="s">
        <v>130</v>
      </c>
      <c r="B28" s="13">
        <f>0</f>
        <v>0</v>
      </c>
      <c r="C28" s="13">
        <f>0</f>
        <v>0</v>
      </c>
      <c r="D28" s="13">
        <f>0</f>
        <v>0</v>
      </c>
      <c r="E28" s="13">
        <f>0</f>
        <v>0</v>
      </c>
      <c r="F28" s="13">
        <f>0</f>
        <v>0</v>
      </c>
      <c r="G28" s="11" t="s">
        <v>131</v>
      </c>
    </row>
    <row r="29" spans="1:7" x14ac:dyDescent="0.25">
      <c r="A29" s="12" t="s">
        <v>132</v>
      </c>
      <c r="B29" s="14"/>
      <c r="C29" s="14"/>
      <c r="D29" s="14"/>
      <c r="E29" s="14"/>
      <c r="F29" s="14"/>
      <c r="G29" s="11" t="s">
        <v>133</v>
      </c>
    </row>
    <row r="30" spans="1:7" x14ac:dyDescent="0.25">
      <c r="A30" s="12" t="s">
        <v>134</v>
      </c>
      <c r="B30" s="13">
        <f>'Statements'!B42-B29</f>
        <v>1080</v>
      </c>
      <c r="C30" s="13">
        <f>'Statements'!C42-C29</f>
        <v>1260</v>
      </c>
      <c r="D30" s="13">
        <f>'Statements'!D42-D29</f>
        <v>0</v>
      </c>
      <c r="E30" s="13">
        <f>'Statements'!E42-E29</f>
        <v>0</v>
      </c>
      <c r="F30" s="13">
        <f>'Statements'!F42-F29</f>
        <v>0</v>
      </c>
      <c r="G30" s="11" t="s">
        <v>135</v>
      </c>
    </row>
    <row r="31" spans="1:7" x14ac:dyDescent="0.25">
      <c r="A31" s="12" t="s">
        <v>136</v>
      </c>
      <c r="B31" s="13">
        <f>'Statements'!B44</f>
        <v>0</v>
      </c>
      <c r="C31" s="13">
        <f>'Statements'!C44</f>
        <v>0</v>
      </c>
      <c r="D31" s="13">
        <f>'Statements'!D44</f>
        <v>0</v>
      </c>
      <c r="E31" s="13">
        <f>'Statements'!E44</f>
        <v>0</v>
      </c>
      <c r="F31" s="13">
        <f>'Statements'!F44</f>
        <v>0</v>
      </c>
      <c r="G31" s="11" t="s">
        <v>137</v>
      </c>
    </row>
    <row r="32" spans="1:7" x14ac:dyDescent="0.25">
      <c r="A32" s="9" t="s">
        <v>138</v>
      </c>
      <c r="B32" s="15">
        <f>(((B27+B28)+B29)+B30)+B31</f>
        <v>1580</v>
      </c>
      <c r="C32" s="15">
        <f>(((C27+C28)+C29)+C30)+C31</f>
        <v>1760</v>
      </c>
      <c r="D32" s="15">
        <f>(((D27+D28)+D29)+D30)+D31</f>
        <v>0</v>
      </c>
      <c r="E32" s="15">
        <f>(((E27+E28)+E29)+E30)+E31</f>
        <v>0</v>
      </c>
      <c r="F32" s="15">
        <f>(((F27+F28)+F29)+F30)+F31</f>
        <v>0</v>
      </c>
      <c r="G32" s="11" t="s">
        <v>15</v>
      </c>
    </row>
    <row r="33" spans="1:7" x14ac:dyDescent="0.25">
      <c r="A33" s="9" t="s">
        <v>139</v>
      </c>
      <c r="B33" s="15">
        <f>B25+B32</f>
        <v>2490</v>
      </c>
      <c r="C33" s="15">
        <f>C25+C32</f>
        <v>2740</v>
      </c>
      <c r="D33" s="15">
        <f>D25+D32</f>
        <v>0</v>
      </c>
      <c r="E33" s="15">
        <f>E25+E32</f>
        <v>0</v>
      </c>
      <c r="F33" s="15">
        <f>F25+F32</f>
        <v>0</v>
      </c>
      <c r="G33" s="11" t="s">
        <v>15</v>
      </c>
    </row>
    <row r="34" spans="1:7" x14ac:dyDescent="0.25">
      <c r="A34" s="18" t="s">
        <v>140</v>
      </c>
      <c r="B34" s="19">
        <f>B33-'Statements'!B68</f>
        <v>0</v>
      </c>
      <c r="C34" s="19">
        <f>C33-'Statements'!C68</f>
        <v>0</v>
      </c>
      <c r="D34" s="20"/>
      <c r="E34" s="20"/>
      <c r="F34" s="20"/>
      <c r="G34" s="21" t="s">
        <v>15</v>
      </c>
    </row>
    <row r="35" spans="1:7" x14ac:dyDescent="0.25">
      <c r="A35" s="9" t="s">
        <v>141</v>
      </c>
      <c r="B35" s="10"/>
      <c r="C35" s="10"/>
      <c r="D35" s="10"/>
      <c r="E35" s="10"/>
      <c r="F35" s="10"/>
      <c r="G35" s="11" t="s">
        <v>15</v>
      </c>
    </row>
    <row r="36" spans="1:7" x14ac:dyDescent="0.25">
      <c r="A36" s="12" t="s">
        <v>142</v>
      </c>
      <c r="B36" s="13">
        <f>'Statements'!B30+'Statements'!B31</f>
        <v>85</v>
      </c>
      <c r="C36" s="13">
        <f>'Statements'!C30+'Statements'!C31</f>
        <v>110</v>
      </c>
      <c r="D36" s="13">
        <f>'Statements'!D30+'Statements'!D31</f>
        <v>0</v>
      </c>
      <c r="E36" s="13">
        <f>'Statements'!E30+'Statements'!E31</f>
        <v>0</v>
      </c>
      <c r="F36" s="13">
        <f>'Statements'!F30+'Statements'!F31</f>
        <v>0</v>
      </c>
      <c r="G36" s="11" t="s">
        <v>143</v>
      </c>
    </row>
    <row r="37" spans="1:7" x14ac:dyDescent="0.25">
      <c r="A37" s="12" t="s">
        <v>144</v>
      </c>
      <c r="B37" s="13">
        <f>'Statements'!B28</f>
        <v>40</v>
      </c>
      <c r="C37" s="13">
        <f>'Statements'!C28</f>
        <v>50</v>
      </c>
      <c r="D37" s="13">
        <f>'Statements'!D28</f>
        <v>0</v>
      </c>
      <c r="E37" s="13">
        <f>'Statements'!E28</f>
        <v>0</v>
      </c>
      <c r="F37" s="13">
        <f>'Statements'!F28</f>
        <v>0</v>
      </c>
      <c r="G37" s="11" t="s">
        <v>145</v>
      </c>
    </row>
    <row r="38" spans="1:7" x14ac:dyDescent="0.25">
      <c r="A38" s="12" t="s">
        <v>146</v>
      </c>
      <c r="B38" s="13">
        <f>'Statements'!B29-B39</f>
        <v>450</v>
      </c>
      <c r="C38" s="13">
        <f>'Statements'!C29-C39</f>
        <v>500</v>
      </c>
      <c r="D38" s="13">
        <f>'Statements'!D29-D39</f>
        <v>0</v>
      </c>
      <c r="E38" s="13">
        <f>'Statements'!E29-E39</f>
        <v>0</v>
      </c>
      <c r="F38" s="13">
        <f>'Statements'!F29-F39</f>
        <v>0</v>
      </c>
      <c r="G38" s="11" t="s">
        <v>147</v>
      </c>
    </row>
    <row r="39" spans="1:7" x14ac:dyDescent="0.25">
      <c r="A39" s="12" t="s">
        <v>148</v>
      </c>
      <c r="B39" s="14"/>
      <c r="C39" s="14"/>
      <c r="D39" s="14"/>
      <c r="E39" s="14"/>
      <c r="F39" s="14"/>
      <c r="G39" s="11" t="s">
        <v>149</v>
      </c>
    </row>
    <row r="40" spans="1:7" x14ac:dyDescent="0.25">
      <c r="A40" s="9" t="s">
        <v>150</v>
      </c>
      <c r="B40" s="10"/>
      <c r="C40" s="10"/>
      <c r="D40" s="10"/>
      <c r="E40" s="10"/>
      <c r="F40" s="10"/>
      <c r="G40" s="11" t="s">
        <v>15</v>
      </c>
    </row>
    <row r="41" spans="1:7" x14ac:dyDescent="0.25">
      <c r="A41" s="12" t="s">
        <v>151</v>
      </c>
      <c r="B41" s="14"/>
      <c r="C41" s="14"/>
      <c r="D41" s="14"/>
      <c r="E41" s="14"/>
      <c r="F41" s="14"/>
      <c r="G41" s="11" t="s">
        <v>152</v>
      </c>
    </row>
    <row r="42" spans="1:7" x14ac:dyDescent="0.25">
      <c r="A42" s="12" t="s">
        <v>153</v>
      </c>
      <c r="B42" s="14"/>
      <c r="C42" s="14"/>
      <c r="D42" s="14"/>
      <c r="E42" s="14"/>
      <c r="F42" s="14"/>
      <c r="G42" s="11" t="s">
        <v>152</v>
      </c>
    </row>
    <row r="43" spans="1:7" x14ac:dyDescent="0.25">
      <c r="A43" s="12" t="s">
        <v>154</v>
      </c>
      <c r="B43" s="14"/>
      <c r="C43" s="14"/>
      <c r="D43" s="14"/>
      <c r="E43" s="14"/>
      <c r="F43" s="14"/>
      <c r="G43" s="11" t="s">
        <v>152</v>
      </c>
    </row>
    <row r="44" spans="1:7" x14ac:dyDescent="0.25">
      <c r="A44" s="12" t="s">
        <v>155</v>
      </c>
      <c r="B44" s="14"/>
      <c r="C44" s="14"/>
      <c r="D44" s="14"/>
      <c r="E44" s="14"/>
      <c r="F44" s="14"/>
      <c r="G44" s="11" t="s">
        <v>152</v>
      </c>
    </row>
    <row r="45" spans="1:7" x14ac:dyDescent="0.25">
      <c r="A45" s="12" t="s">
        <v>156</v>
      </c>
      <c r="B45" s="13">
        <f>((('Statements'!B26-B41)-B42)-B43)-B44</f>
        <v>350</v>
      </c>
      <c r="C45" s="13">
        <f>((('Statements'!C26-C41)-C42)-C43)-C44</f>
        <v>400</v>
      </c>
      <c r="D45" s="13">
        <f>((('Statements'!D26-D41)-D42)-D43)-D44</f>
        <v>0</v>
      </c>
      <c r="E45" s="13">
        <f>((('Statements'!E26-E41)-E42)-E43)-E44</f>
        <v>0</v>
      </c>
      <c r="F45" s="13">
        <f>((('Statements'!F26-F41)-F42)-F43)-F44</f>
        <v>0</v>
      </c>
      <c r="G45" s="11" t="s">
        <v>157</v>
      </c>
    </row>
    <row r="46" spans="1:7" x14ac:dyDescent="0.25">
      <c r="A46" s="12" t="s">
        <v>158</v>
      </c>
      <c r="B46" s="13">
        <f>(((B41+B42)+B43)+B44)+B45</f>
        <v>350</v>
      </c>
      <c r="C46" s="13">
        <f>(((C41+C42)+C43)+C44)+C45</f>
        <v>400</v>
      </c>
      <c r="D46" s="13">
        <f>(((D41+D42)+D43)+D44)+D45</f>
        <v>0</v>
      </c>
      <c r="E46" s="13">
        <f>(((E41+E42)+E43)+E44)+E45</f>
        <v>0</v>
      </c>
      <c r="F46" s="13">
        <f>(((F41+F42)+F43)+F44)+F45</f>
        <v>0</v>
      </c>
      <c r="G46" s="11" t="s">
        <v>15</v>
      </c>
    </row>
    <row r="47" spans="1:7" x14ac:dyDescent="0.25">
      <c r="A47" s="12" t="s">
        <v>159</v>
      </c>
      <c r="B47" s="14"/>
      <c r="C47" s="14"/>
      <c r="D47" s="14"/>
      <c r="E47" s="14"/>
      <c r="F47" s="14"/>
      <c r="G47" s="11" t="s">
        <v>160</v>
      </c>
    </row>
    <row r="48" spans="1:7" x14ac:dyDescent="0.25">
      <c r="A48" s="12" t="s">
        <v>161</v>
      </c>
      <c r="B48" s="13">
        <f>'Statements'!B34</f>
        <v>8</v>
      </c>
      <c r="C48" s="13">
        <f>'Statements'!C34</f>
        <v>5</v>
      </c>
      <c r="D48" s="13">
        <f>'Statements'!D34</f>
        <v>0</v>
      </c>
      <c r="E48" s="13">
        <f>'Statements'!E34</f>
        <v>0</v>
      </c>
      <c r="F48" s="13">
        <f>'Statements'!F34</f>
        <v>0</v>
      </c>
      <c r="G48" s="11" t="s">
        <v>162</v>
      </c>
    </row>
    <row r="49" spans="1:7" x14ac:dyDescent="0.25">
      <c r="A49" s="12" t="s">
        <v>163</v>
      </c>
      <c r="B49" s="13">
        <f>('Statements'!B32+'Statements'!B33+'Statements'!B35+'Statements'!B36)-B47</f>
        <v>80</v>
      </c>
      <c r="C49" s="13">
        <f>('Statements'!C32+'Statements'!C33+'Statements'!C35+'Statements'!C36)-C47</f>
        <v>90</v>
      </c>
      <c r="D49" s="13">
        <f>('Statements'!D32+'Statements'!D33+'Statements'!D35+'Statements'!D36)-D47</f>
        <v>0</v>
      </c>
      <c r="E49" s="13">
        <f>('Statements'!E32+'Statements'!E33+'Statements'!E35+'Statements'!E36)-E47</f>
        <v>0</v>
      </c>
      <c r="F49" s="13">
        <f>('Statements'!F32+'Statements'!F33+'Statements'!F35+'Statements'!F36)-F47</f>
        <v>0</v>
      </c>
      <c r="G49" s="11" t="s">
        <v>164</v>
      </c>
    </row>
    <row r="50" spans="1:7" x14ac:dyDescent="0.25">
      <c r="A50" s="9" t="s">
        <v>165</v>
      </c>
      <c r="B50" s="15">
        <f>((((((B36+B37)+B38)+B39)+B46)+B47)+B48)+B49</f>
        <v>1013</v>
      </c>
      <c r="C50" s="15">
        <f>((((((C36+C37)+C38)+C39)+C46)+C47)+C48)+C49</f>
        <v>1155</v>
      </c>
      <c r="D50" s="15">
        <f>((((((D36+D37)+D38)+D39)+D46)+D47)+D48)+D49</f>
        <v>0</v>
      </c>
      <c r="E50" s="15">
        <f>((((((E36+E37)+E38)+E39)+E46)+E47)+E48)+E49</f>
        <v>0</v>
      </c>
      <c r="F50" s="15">
        <f>((((((F36+F37)+F38)+F39)+F46)+F47)+F48)+F49</f>
        <v>0</v>
      </c>
      <c r="G50" s="11" t="s">
        <v>15</v>
      </c>
    </row>
    <row r="51" spans="1:7" x14ac:dyDescent="0.25">
      <c r="A51" s="9" t="s">
        <v>166</v>
      </c>
      <c r="B51" s="10"/>
      <c r="C51" s="10"/>
      <c r="D51" s="10"/>
      <c r="E51" s="10"/>
      <c r="F51" s="10"/>
      <c r="G51" s="11" t="s">
        <v>15</v>
      </c>
    </row>
    <row r="52" spans="1:7" x14ac:dyDescent="0.25">
      <c r="A52" s="12" t="s">
        <v>167</v>
      </c>
      <c r="B52" s="13">
        <f>'Statements'!B8+'Statements'!B9</f>
        <v>1170</v>
      </c>
      <c r="C52" s="13">
        <f>'Statements'!C8+'Statements'!C9</f>
        <v>1260</v>
      </c>
      <c r="D52" s="13">
        <f>'Statements'!D8+'Statements'!D9</f>
        <v>0</v>
      </c>
      <c r="E52" s="13">
        <f>'Statements'!E8+'Statements'!E9</f>
        <v>0</v>
      </c>
      <c r="F52" s="13">
        <f>'Statements'!F8+'Statements'!F9</f>
        <v>0</v>
      </c>
      <c r="G52" s="11" t="s">
        <v>168</v>
      </c>
    </row>
    <row r="53" spans="1:7" x14ac:dyDescent="0.25">
      <c r="A53" s="12" t="s">
        <v>169</v>
      </c>
      <c r="B53" s="13">
        <f>'Statements'!B10</f>
        <v>30</v>
      </c>
      <c r="C53" s="13">
        <f>'Statements'!C10</f>
        <v>40</v>
      </c>
      <c r="D53" s="13">
        <f>'Statements'!D10</f>
        <v>0</v>
      </c>
      <c r="E53" s="13">
        <f>'Statements'!E10</f>
        <v>0</v>
      </c>
      <c r="F53" s="13">
        <f>'Statements'!F10</f>
        <v>0</v>
      </c>
      <c r="G53" s="11" t="s">
        <v>63</v>
      </c>
    </row>
    <row r="54" spans="1:7" x14ac:dyDescent="0.25">
      <c r="A54" s="9" t="s">
        <v>170</v>
      </c>
      <c r="B54" s="15">
        <f>B52+B53</f>
        <v>1200</v>
      </c>
      <c r="C54" s="15">
        <f>C52+C53</f>
        <v>1300</v>
      </c>
      <c r="D54" s="15">
        <f>D52+D53</f>
        <v>0</v>
      </c>
      <c r="E54" s="15">
        <f>E52+E53</f>
        <v>0</v>
      </c>
      <c r="F54" s="15">
        <f>F52+F53</f>
        <v>0</v>
      </c>
      <c r="G54" s="11" t="s">
        <v>15</v>
      </c>
    </row>
    <row r="55" spans="1:7" x14ac:dyDescent="0.25">
      <c r="A55" s="9" t="s">
        <v>171</v>
      </c>
      <c r="B55" s="10"/>
      <c r="C55" s="10"/>
      <c r="D55" s="10"/>
      <c r="E55" s="10"/>
      <c r="F55" s="10"/>
      <c r="G55" s="11" t="s">
        <v>15</v>
      </c>
    </row>
    <row r="56" spans="1:7" x14ac:dyDescent="0.25">
      <c r="A56" s="12" t="s">
        <v>172</v>
      </c>
      <c r="B56" s="14"/>
      <c r="C56" s="14"/>
      <c r="D56" s="14"/>
      <c r="E56" s="14"/>
      <c r="F56" s="14"/>
      <c r="G56" s="11" t="s">
        <v>173</v>
      </c>
    </row>
    <row r="57" spans="1:7" x14ac:dyDescent="0.25">
      <c r="A57" s="12" t="s">
        <v>174</v>
      </c>
      <c r="B57" s="13">
        <f>('Statements'!B18+'Statements'!B16+'Statements'!B11)-B56</f>
        <v>150</v>
      </c>
      <c r="C57" s="13">
        <f>('Statements'!C18+'Statements'!C16+'Statements'!C11)-C56</f>
        <v>150</v>
      </c>
      <c r="D57" s="13">
        <f>('Statements'!D18+'Statements'!D16+'Statements'!D11)-D56</f>
        <v>0</v>
      </c>
      <c r="E57" s="13">
        <f>('Statements'!E18+'Statements'!E16+'Statements'!E11)-E56</f>
        <v>0</v>
      </c>
      <c r="F57" s="13">
        <f>('Statements'!F18+'Statements'!F16+'Statements'!F11)-F56</f>
        <v>0</v>
      </c>
      <c r="G57" s="11" t="s">
        <v>175</v>
      </c>
    </row>
    <row r="58" spans="1:7" x14ac:dyDescent="0.25">
      <c r="A58" s="12" t="s">
        <v>176</v>
      </c>
      <c r="B58" s="14"/>
      <c r="C58" s="14"/>
      <c r="D58" s="14"/>
      <c r="E58" s="14"/>
      <c r="F58" s="14"/>
      <c r="G58" s="11" t="s">
        <v>177</v>
      </c>
    </row>
    <row r="59" spans="1:7" x14ac:dyDescent="0.25">
      <c r="A59" s="12" t="s">
        <v>178</v>
      </c>
      <c r="B59" s="13">
        <f>'Statements'!B19</f>
        <v>0</v>
      </c>
      <c r="C59" s="13">
        <f>'Statements'!C19</f>
        <v>0</v>
      </c>
      <c r="D59" s="13">
        <f>'Statements'!D19</f>
        <v>0</v>
      </c>
      <c r="E59" s="13">
        <f>'Statements'!E19</f>
        <v>0</v>
      </c>
      <c r="F59" s="13">
        <f>'Statements'!F19</f>
        <v>0</v>
      </c>
      <c r="G59" s="11" t="s">
        <v>179</v>
      </c>
    </row>
    <row r="60" spans="1:7" x14ac:dyDescent="0.25">
      <c r="A60" s="12" t="s">
        <v>180</v>
      </c>
      <c r="B60" s="13">
        <f>('Statements'!B20+'Statements'!B21+'Statements'!B23+'Statements'!B24+'Statements'!B15+'Statements'!B37)-B58</f>
        <v>85</v>
      </c>
      <c r="C60" s="13">
        <f>('Statements'!C20+'Statements'!C21+'Statements'!C23+'Statements'!C24+'Statements'!C15+'Statements'!C37)-C58</f>
        <v>100</v>
      </c>
      <c r="D60" s="13">
        <f>('Statements'!D20+'Statements'!D21+'Statements'!D23+'Statements'!D24+'Statements'!D15+'Statements'!D37)-D58</f>
        <v>0</v>
      </c>
      <c r="E60" s="13">
        <f>('Statements'!E20+'Statements'!E21+'Statements'!E23+'Statements'!E24+'Statements'!E15+'Statements'!E37)-E58</f>
        <v>0</v>
      </c>
      <c r="F60" s="13">
        <f>('Statements'!F20+'Statements'!F21+'Statements'!F23+'Statements'!F24+'Statements'!F15+'Statements'!F37)-F58</f>
        <v>0</v>
      </c>
      <c r="G60" s="11" t="s">
        <v>181</v>
      </c>
    </row>
    <row r="61" spans="1:7" x14ac:dyDescent="0.25">
      <c r="A61" s="9" t="s">
        <v>182</v>
      </c>
      <c r="B61" s="15">
        <f>(((B56+B57)+B58)+B59)+B60</f>
        <v>235</v>
      </c>
      <c r="C61" s="15">
        <f>(((C56+C57)+C58)+C59)+C60</f>
        <v>250</v>
      </c>
      <c r="D61" s="15">
        <f>(((D56+D57)+D58)+D59)+D60</f>
        <v>0</v>
      </c>
      <c r="E61" s="15">
        <f>(((E56+E57)+E58)+E59)+E60</f>
        <v>0</v>
      </c>
      <c r="F61" s="15">
        <f>(((F56+F57)+F58)+F59)+F60</f>
        <v>0</v>
      </c>
      <c r="G61" s="11" t="s">
        <v>15</v>
      </c>
    </row>
    <row r="62" spans="1:7" x14ac:dyDescent="0.25">
      <c r="A62" s="9" t="s">
        <v>183</v>
      </c>
      <c r="B62" s="10"/>
      <c r="C62" s="10"/>
      <c r="D62" s="10"/>
      <c r="E62" s="10"/>
      <c r="F62" s="10"/>
      <c r="G62" s="11" t="s">
        <v>15</v>
      </c>
    </row>
    <row r="63" spans="1:7" x14ac:dyDescent="0.25">
      <c r="A63" s="12" t="s">
        <v>184</v>
      </c>
      <c r="B63" s="13">
        <f>'Statements'!B12+'Statements'!B13+'Statements'!B14</f>
        <v>30</v>
      </c>
      <c r="C63" s="13">
        <f>'Statements'!C12+'Statements'!C13+'Statements'!C14</f>
        <v>25</v>
      </c>
      <c r="D63" s="13">
        <f>'Statements'!D12+'Statements'!D13+'Statements'!D14</f>
        <v>0</v>
      </c>
      <c r="E63" s="13">
        <f>'Statements'!E12+'Statements'!E13+'Statements'!E14</f>
        <v>0</v>
      </c>
      <c r="F63" s="13">
        <f>'Statements'!F12+'Statements'!F13+'Statements'!F14</f>
        <v>0</v>
      </c>
      <c r="G63" s="11" t="s">
        <v>185</v>
      </c>
    </row>
    <row r="64" spans="1:7" x14ac:dyDescent="0.25">
      <c r="A64" s="12" t="s">
        <v>186</v>
      </c>
      <c r="B64" s="13">
        <f>'Statements'!B22</f>
        <v>12</v>
      </c>
      <c r="C64" s="13">
        <f>'Statements'!C22</f>
        <v>10</v>
      </c>
      <c r="D64" s="13">
        <f>'Statements'!D22</f>
        <v>0</v>
      </c>
      <c r="E64" s="13">
        <f>'Statements'!E22</f>
        <v>0</v>
      </c>
      <c r="F64" s="13">
        <f>'Statements'!F22</f>
        <v>0</v>
      </c>
      <c r="G64" s="11" t="s">
        <v>187</v>
      </c>
    </row>
    <row r="65" spans="1:7" x14ac:dyDescent="0.25">
      <c r="A65" s="12" t="s">
        <v>188</v>
      </c>
      <c r="B65" s="14"/>
      <c r="C65" s="14"/>
      <c r="D65" s="14"/>
      <c r="E65" s="14"/>
      <c r="F65" s="14"/>
      <c r="G65" s="11" t="s">
        <v>189</v>
      </c>
    </row>
    <row r="66" spans="1:7" x14ac:dyDescent="0.25">
      <c r="A66" s="9" t="s">
        <v>190</v>
      </c>
      <c r="B66" s="15">
        <f>(B63+B64)+B65</f>
        <v>42</v>
      </c>
      <c r="C66" s="15">
        <f>(C63+C64)+C65</f>
        <v>35</v>
      </c>
      <c r="D66" s="15">
        <f>(D63+D64)+D65</f>
        <v>0</v>
      </c>
      <c r="E66" s="15">
        <f>(E63+E64)+E65</f>
        <v>0</v>
      </c>
      <c r="F66" s="15">
        <f>(F63+F64)+F65</f>
        <v>0</v>
      </c>
      <c r="G66" s="11" t="s">
        <v>15</v>
      </c>
    </row>
    <row r="67" spans="1:7" x14ac:dyDescent="0.25">
      <c r="A67" s="9" t="s">
        <v>191</v>
      </c>
      <c r="B67" s="15">
        <f>((B50+B54)+B61)+B66</f>
        <v>2490</v>
      </c>
      <c r="C67" s="15">
        <f>((C50+C54)+C61)+C66</f>
        <v>2740</v>
      </c>
      <c r="D67" s="15">
        <f>((D50+D54)+D61)+D66</f>
        <v>0</v>
      </c>
      <c r="E67" s="15">
        <f>((E50+E54)+E61)+E66</f>
        <v>0</v>
      </c>
      <c r="F67" s="15">
        <f>((F50+F54)+F61)+F66</f>
        <v>0</v>
      </c>
      <c r="G67" s="11" t="s">
        <v>15</v>
      </c>
    </row>
    <row r="68" spans="1:7" x14ac:dyDescent="0.25">
      <c r="A68" s="18" t="s">
        <v>192</v>
      </c>
      <c r="B68" s="19">
        <f>B67-'Statements'!B38</f>
        <v>0</v>
      </c>
      <c r="C68" s="19">
        <f>C67-'Statements'!C38</f>
        <v>0</v>
      </c>
      <c r="D68" s="20"/>
      <c r="E68" s="20"/>
      <c r="F68" s="20"/>
      <c r="G68" s="21" t="s">
        <v>15</v>
      </c>
    </row>
    <row r="69" spans="1:7" x14ac:dyDescent="0.25">
      <c r="A69" s="18" t="s">
        <v>193</v>
      </c>
      <c r="B69" s="19">
        <f>B67-B33</f>
        <v>0</v>
      </c>
      <c r="C69" s="19">
        <f>C67-C33</f>
        <v>0</v>
      </c>
      <c r="D69" s="19">
        <f>D67-D33</f>
        <v>0</v>
      </c>
      <c r="E69" s="19">
        <f>E67-E33</f>
        <v>0</v>
      </c>
      <c r="F69" s="19">
        <f>F67-F33</f>
        <v>0</v>
      </c>
      <c r="G69" s="21" t="s">
        <v>15</v>
      </c>
    </row>
    <row r="70" spans="1:7" x14ac:dyDescent="0.25">
      <c r="A70" s="9" t="s">
        <v>194</v>
      </c>
      <c r="B70" s="10"/>
      <c r="C70" s="10"/>
      <c r="D70" s="10"/>
      <c r="E70" s="10"/>
      <c r="F70" s="10"/>
      <c r="G70" s="11" t="s">
        <v>15</v>
      </c>
    </row>
    <row r="71" spans="1:7" x14ac:dyDescent="0.25">
      <c r="A71" s="9" t="s">
        <v>195</v>
      </c>
      <c r="B71" s="15">
        <f>(B32-B29)-B66</f>
        <v>1538</v>
      </c>
      <c r="C71" s="15">
        <f>(C32-C29)-C66</f>
        <v>1725</v>
      </c>
      <c r="D71" s="15">
        <f>(D32-D29)-D66</f>
        <v>0</v>
      </c>
      <c r="E71" s="15">
        <f>(E32-E29)-E66</f>
        <v>0</v>
      </c>
      <c r="F71" s="15">
        <f>(F32-F29)-F66</f>
        <v>0</v>
      </c>
      <c r="G71" s="11" t="s">
        <v>15</v>
      </c>
    </row>
    <row r="72" spans="1:7" x14ac:dyDescent="0.25">
      <c r="A72" s="9" t="s">
        <v>196</v>
      </c>
      <c r="B72" s="15">
        <f>B50-B16</f>
        <v>548</v>
      </c>
      <c r="C72" s="15">
        <f>C50-C16</f>
        <v>565</v>
      </c>
      <c r="D72" s="15">
        <f>D50-D16</f>
        <v>0</v>
      </c>
      <c r="E72" s="15">
        <f>E50-E16</f>
        <v>0</v>
      </c>
      <c r="F72" s="15">
        <f>F50-F16</f>
        <v>0</v>
      </c>
      <c r="G72" s="11" t="s">
        <v>15</v>
      </c>
    </row>
    <row r="73" spans="1:7" x14ac:dyDescent="0.25">
      <c r="A73" s="12" t="s">
        <v>197</v>
      </c>
      <c r="B73" s="22">
        <f>IF(B16=0,"",B50/B16)</f>
        <v>2.178495</v>
      </c>
      <c r="C73" s="22">
        <f>IF(C16=0,"",C50/C16)</f>
        <v>1.957627</v>
      </c>
      <c r="D73" s="22" t="str">
        <f>IF(D16=0,"",D50/D16)</f>
        <v/>
      </c>
      <c r="E73" s="22" t="str">
        <f>IF(E16=0,"",E50/E16)</f>
        <v/>
      </c>
      <c r="F73" s="22" t="str">
        <f>IF(F16=0,"",F50/F16)</f>
        <v/>
      </c>
      <c r="G73" s="11" t="s">
        <v>15</v>
      </c>
    </row>
    <row r="74" spans="1:7" x14ac:dyDescent="0.25">
      <c r="A74" s="12" t="s">
        <v>198</v>
      </c>
      <c r="B74" s="22">
        <f>IF(B71=0,"",B25/B71)</f>
        <v>0.591678</v>
      </c>
      <c r="C74" s="22">
        <f>IF(C71=0,"",C25/C71)</f>
        <v>0.568116</v>
      </c>
      <c r="D74" s="22" t="str">
        <f>IF(D71=0,"",D25/D71)</f>
        <v/>
      </c>
      <c r="E74" s="22" t="str">
        <f>IF(E71=0,"",E25/E71)</f>
        <v/>
      </c>
      <c r="F74" s="22" t="str">
        <f>IF(F71=0,"",F25/F71)</f>
        <v/>
      </c>
      <c r="G74" s="11" t="s">
        <v>15</v>
      </c>
    </row>
    <row r="75" spans="1:7" x14ac:dyDescent="0.25">
      <c r="A75" s="12" t="s">
        <v>199</v>
      </c>
      <c r="B75" s="22">
        <f>IF(B71=0,"",B24/B71)</f>
        <v>0.289337</v>
      </c>
      <c r="C75" s="22">
        <f>IF(C71=0,"",C24/C71)</f>
        <v>0.226087</v>
      </c>
      <c r="D75" s="22" t="str">
        <f>IF(D71=0,"",D24/D71)</f>
        <v/>
      </c>
      <c r="E75" s="22" t="str">
        <f>IF(E71=0,"",E24/E71)</f>
        <v/>
      </c>
      <c r="F75" s="22" t="str">
        <f>IF(F71=0,"",F24/F71)</f>
        <v/>
      </c>
      <c r="G75" s="11" t="s">
        <v>15</v>
      </c>
    </row>
  </sheetData>
  <mergeCells count="1">
    <mergeCell ref="A1:G1"/>
  </mergeCells>
  <conditionalFormatting sqref="B34:C34">
    <cfRule type="expression" dxfId="2" priority="1">
      <formula>ABS(N(B34))&gt;0.5</formula>
    </cfRule>
  </conditionalFormatting>
  <conditionalFormatting sqref="B68:C68">
    <cfRule type="expression" dxfId="3" priority="1">
      <formula>ABS(N(B68))&gt;0.5</formula>
    </cfRule>
  </conditionalFormatting>
  <conditionalFormatting sqref="B69:F69">
    <cfRule type="expression" dxfId="4" priority="1">
      <formula>ABS(N(B69))&gt;0.5</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200</v>
      </c>
      <c r="B1" s="4"/>
      <c r="C1" s="4"/>
      <c r="D1" s="4"/>
      <c r="E1" s="4"/>
      <c r="F1" s="4"/>
      <c r="G1" s="4"/>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9" t="s">
        <v>201</v>
      </c>
      <c r="B5" s="10"/>
      <c r="C5" s="10"/>
      <c r="D5" s="10"/>
      <c r="E5" s="10"/>
      <c r="F5" s="10"/>
      <c r="G5" s="11" t="s">
        <v>15</v>
      </c>
    </row>
    <row r="6" spans="1:7" x14ac:dyDescent="0.25">
      <c r="A6" s="12" t="s">
        <v>202</v>
      </c>
      <c r="B6" s="13">
        <f>'Form III Balance sheet'!B41</f>
        <v>0</v>
      </c>
      <c r="C6" s="13">
        <f>'Form III Balance sheet'!C41</f>
        <v>0</v>
      </c>
      <c r="D6" s="13">
        <f>'Form III Balance sheet'!D41</f>
        <v>0</v>
      </c>
      <c r="E6" s="13">
        <f>'Form III Balance sheet'!E41</f>
        <v>0</v>
      </c>
      <c r="F6" s="13">
        <f>'Form III Balance sheet'!F41</f>
        <v>0</v>
      </c>
      <c r="G6" s="11" t="s">
        <v>15</v>
      </c>
    </row>
    <row r="7" spans="1:7" x14ac:dyDescent="0.25">
      <c r="A7" s="12" t="s">
        <v>203</v>
      </c>
      <c r="B7" s="23">
        <f>IF('Form II Operating'!B13=0,"",(B6*12)/'Form II Operating'!B13)</f>
        <v>0</v>
      </c>
      <c r="C7" s="23">
        <f>IF('Form II Operating'!C13=0,"",(C6*12)/'Form II Operating'!C13)</f>
        <v>0</v>
      </c>
      <c r="D7" s="23" t="str">
        <f>IF('Form II Operating'!D13=0,"",(D6*12)/'Form II Operating'!D13)</f>
        <v/>
      </c>
      <c r="E7" s="23" t="str">
        <f>IF('Form II Operating'!E13=0,"",(E6*12)/'Form II Operating'!E13)</f>
        <v/>
      </c>
      <c r="F7" s="23" t="str">
        <f>IF('Form II Operating'!F13=0,"",(F6*12)/'Form II Operating'!F13)</f>
        <v/>
      </c>
      <c r="G7" s="11" t="s">
        <v>204</v>
      </c>
    </row>
    <row r="8" spans="1:7" x14ac:dyDescent="0.25">
      <c r="A8" s="12" t="s">
        <v>205</v>
      </c>
      <c r="B8" s="13">
        <f>'Form III Balance sheet'!B42</f>
        <v>0</v>
      </c>
      <c r="C8" s="13">
        <f>'Form III Balance sheet'!C42</f>
        <v>0</v>
      </c>
      <c r="D8" s="13">
        <f>'Form III Balance sheet'!D42</f>
        <v>0</v>
      </c>
      <c r="E8" s="13">
        <f>'Form III Balance sheet'!E42</f>
        <v>0</v>
      </c>
      <c r="F8" s="13">
        <f>'Form III Balance sheet'!F42</f>
        <v>0</v>
      </c>
      <c r="G8" s="11" t="s">
        <v>15</v>
      </c>
    </row>
    <row r="9" spans="1:7" x14ac:dyDescent="0.25">
      <c r="A9" s="12" t="s">
        <v>206</v>
      </c>
      <c r="B9" s="23">
        <f>IF('Form II Operating'!B20=0,"",(B8*12)/'Form II Operating'!B20)</f>
        <v>0</v>
      </c>
      <c r="C9" s="23">
        <f>IF('Form II Operating'!C20=0,"",(C8*12)/'Form II Operating'!C20)</f>
        <v>0</v>
      </c>
      <c r="D9" s="23" t="str">
        <f>IF('Form II Operating'!D20=0,"",(D8*12)/'Form II Operating'!D20)</f>
        <v/>
      </c>
      <c r="E9" s="23" t="str">
        <f>IF('Form II Operating'!E20=0,"",(E8*12)/'Form II Operating'!E20)</f>
        <v/>
      </c>
      <c r="F9" s="23" t="str">
        <f>IF('Form II Operating'!F20=0,"",(F8*12)/'Form II Operating'!F20)</f>
        <v/>
      </c>
      <c r="G9" s="11" t="s">
        <v>207</v>
      </c>
    </row>
    <row r="10" spans="1:7" x14ac:dyDescent="0.25">
      <c r="A10" s="12" t="s">
        <v>208</v>
      </c>
      <c r="B10" s="13">
        <f>'Form III Balance sheet'!B43</f>
        <v>0</v>
      </c>
      <c r="C10" s="13">
        <f>'Form III Balance sheet'!C43</f>
        <v>0</v>
      </c>
      <c r="D10" s="13">
        <f>'Form III Balance sheet'!D43</f>
        <v>0</v>
      </c>
      <c r="E10" s="13">
        <f>'Form III Balance sheet'!E43</f>
        <v>0</v>
      </c>
      <c r="F10" s="13">
        <f>'Form III Balance sheet'!F43</f>
        <v>0</v>
      </c>
      <c r="G10" s="11" t="s">
        <v>15</v>
      </c>
    </row>
    <row r="11" spans="1:7" x14ac:dyDescent="0.25">
      <c r="A11" s="12" t="s">
        <v>209</v>
      </c>
      <c r="B11" s="23">
        <f>IF('Form II Operating'!B20=0,"",(B10*12)/'Form II Operating'!B20)</f>
        <v>0</v>
      </c>
      <c r="C11" s="23">
        <f>IF('Form II Operating'!C20=0,"",(C10*12)/'Form II Operating'!C20)</f>
        <v>0</v>
      </c>
      <c r="D11" s="23" t="str">
        <f>IF('Form II Operating'!D20=0,"",(D10*12)/'Form II Operating'!D20)</f>
        <v/>
      </c>
      <c r="E11" s="23" t="str">
        <f>IF('Form II Operating'!E20=0,"",(E10*12)/'Form II Operating'!E20)</f>
        <v/>
      </c>
      <c r="F11" s="23" t="str">
        <f>IF('Form II Operating'!F20=0,"",(F10*12)/'Form II Operating'!F20)</f>
        <v/>
      </c>
      <c r="G11" s="11" t="s">
        <v>15</v>
      </c>
    </row>
    <row r="12" spans="1:7" x14ac:dyDescent="0.25">
      <c r="A12" s="12" t="s">
        <v>210</v>
      </c>
      <c r="B12" s="13">
        <f>'Form III Balance sheet'!B44</f>
        <v>0</v>
      </c>
      <c r="C12" s="13">
        <f>'Form III Balance sheet'!C44</f>
        <v>0</v>
      </c>
      <c r="D12" s="13">
        <f>'Form III Balance sheet'!D44</f>
        <v>0</v>
      </c>
      <c r="E12" s="13">
        <f>'Form III Balance sheet'!E44</f>
        <v>0</v>
      </c>
      <c r="F12" s="13">
        <f>'Form III Balance sheet'!F44</f>
        <v>0</v>
      </c>
      <c r="G12" s="11" t="s">
        <v>15</v>
      </c>
    </row>
    <row r="13" spans="1:7" x14ac:dyDescent="0.25">
      <c r="A13" s="12" t="s">
        <v>211</v>
      </c>
      <c r="B13" s="13">
        <f>'Form III Balance sheet'!B45</f>
        <v>350</v>
      </c>
      <c r="C13" s="13">
        <f>'Form III Balance sheet'!C45</f>
        <v>400</v>
      </c>
      <c r="D13" s="13">
        <f>'Form III Balance sheet'!D45</f>
        <v>0</v>
      </c>
      <c r="E13" s="13">
        <f>'Form III Balance sheet'!E45</f>
        <v>0</v>
      </c>
      <c r="F13" s="13">
        <f>'Form III Balance sheet'!F45</f>
        <v>0</v>
      </c>
      <c r="G13" s="11" t="s">
        <v>15</v>
      </c>
    </row>
    <row r="14" spans="1:7" x14ac:dyDescent="0.25">
      <c r="A14" s="12" t="s">
        <v>209</v>
      </c>
      <c r="B14" s="23">
        <f>IF('Form II Operating'!B20=0,"",(B13*12)/'Form II Operating'!B20)</f>
        <v>2.51497</v>
      </c>
      <c r="C14" s="23">
        <f>IF('Form II Operating'!C20=0,"",(C13*12)/'Form II Operating'!C20)</f>
        <v>2.539683</v>
      </c>
      <c r="D14" s="23" t="str">
        <f>IF('Form II Operating'!D20=0,"",(D13*12)/'Form II Operating'!D20)</f>
        <v/>
      </c>
      <c r="E14" s="23" t="str">
        <f>IF('Form II Operating'!E20=0,"",(E13*12)/'Form II Operating'!E20)</f>
        <v/>
      </c>
      <c r="F14" s="23" t="str">
        <f>IF('Form II Operating'!F20=0,"",(F13*12)/'Form II Operating'!F20)</f>
        <v/>
      </c>
      <c r="G14" s="11" t="s">
        <v>15</v>
      </c>
    </row>
    <row r="15" spans="1:7" x14ac:dyDescent="0.25">
      <c r="A15" s="12" t="s">
        <v>212</v>
      </c>
      <c r="B15" s="13">
        <f>'Form III Balance sheet'!B38</f>
        <v>450</v>
      </c>
      <c r="C15" s="13">
        <f>'Form III Balance sheet'!C38</f>
        <v>500</v>
      </c>
      <c r="D15" s="13">
        <f>'Form III Balance sheet'!D38</f>
        <v>0</v>
      </c>
      <c r="E15" s="13">
        <f>'Form III Balance sheet'!E38</f>
        <v>0</v>
      </c>
      <c r="F15" s="13">
        <f>'Form III Balance sheet'!F38</f>
        <v>0</v>
      </c>
      <c r="G15" s="11" t="s">
        <v>15</v>
      </c>
    </row>
    <row r="16" spans="1:7" x14ac:dyDescent="0.25">
      <c r="A16" s="12" t="s">
        <v>213</v>
      </c>
      <c r="B16" s="23">
        <f>IF('Form II Operating'!B6=0,"",(B15*12)/'Form II Operating'!B6)</f>
        <v>2.076923</v>
      </c>
      <c r="C16" s="23">
        <f>IF('Form II Operating'!C6=0,"",(C15*12)/'Form II Operating'!C6)</f>
        <v>2</v>
      </c>
      <c r="D16" s="23" t="str">
        <f>IF('Form II Operating'!D6=0,"",(D15*12)/'Form II Operating'!D6)</f>
        <v/>
      </c>
      <c r="E16" s="23" t="str">
        <f>IF('Form II Operating'!E6=0,"",(E15*12)/'Form II Operating'!E6)</f>
        <v/>
      </c>
      <c r="F16" s="23" t="str">
        <f>IF('Form II Operating'!F6=0,"",(F15*12)/'Form II Operating'!F6)</f>
        <v/>
      </c>
      <c r="G16" s="11" t="s">
        <v>15</v>
      </c>
    </row>
    <row r="17" spans="1:7" x14ac:dyDescent="0.25">
      <c r="A17" s="12" t="s">
        <v>214</v>
      </c>
      <c r="B17" s="13">
        <f>'Form III Balance sheet'!B39</f>
        <v>0</v>
      </c>
      <c r="C17" s="13">
        <f>'Form III Balance sheet'!C39</f>
        <v>0</v>
      </c>
      <c r="D17" s="13">
        <f>'Form III Balance sheet'!D39</f>
        <v>0</v>
      </c>
      <c r="E17" s="13">
        <f>'Form III Balance sheet'!E39</f>
        <v>0</v>
      </c>
      <c r="F17" s="13">
        <f>'Form III Balance sheet'!F39</f>
        <v>0</v>
      </c>
      <c r="G17" s="11" t="s">
        <v>15</v>
      </c>
    </row>
    <row r="18" spans="1:7" x14ac:dyDescent="0.25">
      <c r="A18" s="12" t="s">
        <v>215</v>
      </c>
      <c r="B18" s="23" t="str">
        <f>IF('Form II Operating'!B7=0,"",(B17*12)/'Form II Operating'!B7)</f>
        <v/>
      </c>
      <c r="C18" s="23" t="str">
        <f>IF('Form II Operating'!C7=0,"",(C17*12)/'Form II Operating'!C7)</f>
        <v/>
      </c>
      <c r="D18" s="23" t="str">
        <f>IF('Form II Operating'!D7=0,"",(D17*12)/'Form II Operating'!D7)</f>
        <v/>
      </c>
      <c r="E18" s="23" t="str">
        <f>IF('Form II Operating'!E7=0,"",(E17*12)/'Form II Operating'!E7)</f>
        <v/>
      </c>
      <c r="F18" s="23" t="str">
        <f>IF('Form II Operating'!F7=0,"",(F17*12)/'Form II Operating'!F7)</f>
        <v/>
      </c>
      <c r="G18" s="11" t="s">
        <v>15</v>
      </c>
    </row>
    <row r="19" spans="1:7" x14ac:dyDescent="0.25">
      <c r="A19" s="12" t="s">
        <v>216</v>
      </c>
      <c r="B19" s="13">
        <f>'Form III Balance sheet'!B47</f>
        <v>0</v>
      </c>
      <c r="C19" s="13">
        <f>'Form III Balance sheet'!C47</f>
        <v>0</v>
      </c>
      <c r="D19" s="13">
        <f>'Form III Balance sheet'!D47</f>
        <v>0</v>
      </c>
      <c r="E19" s="13">
        <f>'Form III Balance sheet'!E47</f>
        <v>0</v>
      </c>
      <c r="F19" s="13">
        <f>'Form III Balance sheet'!F47</f>
        <v>0</v>
      </c>
      <c r="G19" s="11" t="s">
        <v>15</v>
      </c>
    </row>
    <row r="20" spans="1:7" x14ac:dyDescent="0.25">
      <c r="A20" s="12" t="s">
        <v>217</v>
      </c>
      <c r="B20" s="13">
        <f>(('Form III Balance sheet'!B36+'Form III Balance sheet'!B37)+'Form III Balance sheet'!B48)+'Form III Balance sheet'!B49</f>
        <v>213</v>
      </c>
      <c r="C20" s="13">
        <f>(('Form III Balance sheet'!C36+'Form III Balance sheet'!C37)+'Form III Balance sheet'!C48)+'Form III Balance sheet'!C49</f>
        <v>255</v>
      </c>
      <c r="D20" s="13">
        <f>(('Form III Balance sheet'!D36+'Form III Balance sheet'!D37)+'Form III Balance sheet'!D48)+'Form III Balance sheet'!D49</f>
        <v>0</v>
      </c>
      <c r="E20" s="13">
        <f>(('Form III Balance sheet'!E36+'Form III Balance sheet'!E37)+'Form III Balance sheet'!E48)+'Form III Balance sheet'!E49</f>
        <v>0</v>
      </c>
      <c r="F20" s="13">
        <f>(('Form III Balance sheet'!F36+'Form III Balance sheet'!F37)+'Form III Balance sheet'!F48)+'Form III Balance sheet'!F49</f>
        <v>0</v>
      </c>
      <c r="G20" s="11" t="s">
        <v>15</v>
      </c>
    </row>
    <row r="21" spans="1:7" x14ac:dyDescent="0.25">
      <c r="A21" s="9" t="s">
        <v>218</v>
      </c>
      <c r="B21" s="15">
        <f>'Form III Balance sheet'!B50</f>
        <v>1013</v>
      </c>
      <c r="C21" s="15">
        <f>'Form III Balance sheet'!C50</f>
        <v>1155</v>
      </c>
      <c r="D21" s="15">
        <f>'Form III Balance sheet'!D50</f>
        <v>0</v>
      </c>
      <c r="E21" s="15">
        <f>'Form III Balance sheet'!E50</f>
        <v>0</v>
      </c>
      <c r="F21" s="15">
        <f>'Form III Balance sheet'!F50</f>
        <v>0</v>
      </c>
      <c r="G21" s="11" t="s">
        <v>15</v>
      </c>
    </row>
    <row r="22" spans="1:7" x14ac:dyDescent="0.25">
      <c r="A22" s="9" t="s">
        <v>219</v>
      </c>
      <c r="B22" s="10"/>
      <c r="C22" s="10"/>
      <c r="D22" s="10"/>
      <c r="E22" s="10"/>
      <c r="F22" s="10"/>
      <c r="G22" s="11" t="s">
        <v>15</v>
      </c>
    </row>
    <row r="23" spans="1:7" x14ac:dyDescent="0.25">
      <c r="A23" s="12" t="s">
        <v>220</v>
      </c>
      <c r="B23" s="13">
        <f>'Form III Balance sheet'!B8</f>
        <v>215</v>
      </c>
      <c r="C23" s="13">
        <f>'Form III Balance sheet'!C8</f>
        <v>250</v>
      </c>
      <c r="D23" s="13">
        <f>'Form III Balance sheet'!D8</f>
        <v>0</v>
      </c>
      <c r="E23" s="13">
        <f>'Form III Balance sheet'!E8</f>
        <v>0</v>
      </c>
      <c r="F23" s="13">
        <f>'Form III Balance sheet'!F8</f>
        <v>0</v>
      </c>
      <c r="G23" s="11" t="s">
        <v>15</v>
      </c>
    </row>
    <row r="24" spans="1:7" x14ac:dyDescent="0.25">
      <c r="A24" s="12" t="s">
        <v>221</v>
      </c>
      <c r="B24" s="23">
        <f>IF(('Form II Operating'!B13+'Form II Operating'!B14)=0,"",(B23*12)/('Form II Operating'!B13+'Form II Operating'!B14))</f>
        <v>1.643312</v>
      </c>
      <c r="C24" s="23">
        <f>IF(('Form II Operating'!C13+'Form II Operating'!C14)=0,"",(C23*12)/('Form II Operating'!C13+'Form II Operating'!C14))</f>
        <v>1.666667</v>
      </c>
      <c r="D24" s="23" t="str">
        <f>IF(('Form II Operating'!D13+'Form II Operating'!D14)=0,"",(D23*12)/('Form II Operating'!D13+'Form II Operating'!D14))</f>
        <v/>
      </c>
      <c r="E24" s="23" t="str">
        <f>IF(('Form II Operating'!E13+'Form II Operating'!E14)=0,"",(E23*12)/('Form II Operating'!E13+'Form II Operating'!E14))</f>
        <v/>
      </c>
      <c r="F24" s="23" t="str">
        <f>IF(('Form II Operating'!F13+'Form II Operating'!F14)=0,"",(F23*12)/('Form II Operating'!F13+'Form II Operating'!F14))</f>
        <v/>
      </c>
      <c r="G24" s="11" t="s">
        <v>222</v>
      </c>
    </row>
    <row r="25" spans="1:7" x14ac:dyDescent="0.25">
      <c r="A25" s="12" t="s">
        <v>223</v>
      </c>
      <c r="B25" s="13">
        <f>'Form III Balance sheet'!B9</f>
        <v>0</v>
      </c>
      <c r="C25" s="13">
        <f>'Form III Balance sheet'!C9</f>
        <v>0</v>
      </c>
      <c r="D25" s="13">
        <f>'Form III Balance sheet'!D9</f>
        <v>0</v>
      </c>
      <c r="E25" s="13">
        <f>'Form III Balance sheet'!E9</f>
        <v>0</v>
      </c>
      <c r="F25" s="13">
        <f>'Form III Balance sheet'!F9</f>
        <v>0</v>
      </c>
      <c r="G25" s="11" t="s">
        <v>15</v>
      </c>
    </row>
    <row r="26" spans="1:7" x14ac:dyDescent="0.25">
      <c r="A26" s="12" t="s">
        <v>224</v>
      </c>
      <c r="B26" s="13">
        <f>('Form III Balance sheet'!B10+'Form III Balance sheet'!B11)+'Form III Balance sheet'!B12</f>
        <v>5</v>
      </c>
      <c r="C26" s="13">
        <f>('Form III Balance sheet'!C10+'Form III Balance sheet'!C11)+'Form III Balance sheet'!C12</f>
        <v>10</v>
      </c>
      <c r="D26" s="13">
        <f>('Form III Balance sheet'!D10+'Form III Balance sheet'!D11)+'Form III Balance sheet'!D12</f>
        <v>0</v>
      </c>
      <c r="E26" s="13">
        <f>('Form III Balance sheet'!E10+'Form III Balance sheet'!E11)+'Form III Balance sheet'!E12</f>
        <v>0</v>
      </c>
      <c r="F26" s="13">
        <f>('Form III Balance sheet'!F10+'Form III Balance sheet'!F11)+'Form III Balance sheet'!F12</f>
        <v>0</v>
      </c>
      <c r="G26" s="11" t="s">
        <v>15</v>
      </c>
    </row>
    <row r="27" spans="1:7" x14ac:dyDescent="0.25">
      <c r="A27" s="12" t="s">
        <v>225</v>
      </c>
      <c r="B27" s="13">
        <f>('Form III Balance sheet'!B7+'Form III Balance sheet'!B13)+'Form III Balance sheet'!B14</f>
        <v>95</v>
      </c>
      <c r="C27" s="13">
        <f>('Form III Balance sheet'!C7+'Form III Balance sheet'!C13)+'Form III Balance sheet'!C14</f>
        <v>130</v>
      </c>
      <c r="D27" s="13">
        <f>('Form III Balance sheet'!D7+'Form III Balance sheet'!D13)+'Form III Balance sheet'!D14</f>
        <v>0</v>
      </c>
      <c r="E27" s="13">
        <f>('Form III Balance sheet'!E7+'Form III Balance sheet'!E13)+'Form III Balance sheet'!E14</f>
        <v>0</v>
      </c>
      <c r="F27" s="13">
        <f>('Form III Balance sheet'!F7+'Form III Balance sheet'!F13)+'Form III Balance sheet'!F14</f>
        <v>0</v>
      </c>
      <c r="G27" s="11" t="s">
        <v>15</v>
      </c>
    </row>
    <row r="28" spans="1:7" x14ac:dyDescent="0.25">
      <c r="A28" s="9" t="s">
        <v>226</v>
      </c>
      <c r="B28" s="15">
        <f>'Form III Balance sheet'!B15</f>
        <v>315</v>
      </c>
      <c r="C28" s="15">
        <f>'Form III Balance sheet'!C15</f>
        <v>390</v>
      </c>
      <c r="D28" s="15">
        <f>'Form III Balance sheet'!D15</f>
        <v>0</v>
      </c>
      <c r="E28" s="15">
        <f>'Form III Balance sheet'!E15</f>
        <v>0</v>
      </c>
      <c r="F28" s="15">
        <f>'Form III Balance sheet'!F15</f>
        <v>0</v>
      </c>
      <c r="G28" s="11" t="s">
        <v>15</v>
      </c>
    </row>
  </sheetData>
  <mergeCells count="1">
    <mergeCell ref="A1:G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227</v>
      </c>
      <c r="B1" s="4"/>
      <c r="C1" s="4"/>
      <c r="D1" s="4"/>
      <c r="E1" s="4"/>
      <c r="F1" s="4"/>
      <c r="G1" s="4"/>
    </row>
    <row r="2" spans="1:2" x14ac:dyDescent="0.25">
      <c r="A2" s="24" t="s">
        <v>228</v>
      </c>
      <c r="B2" s="25" t="s">
        <v>229</v>
      </c>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12" t="s">
        <v>230</v>
      </c>
      <c r="B5" s="13">
        <f>'Form III Balance sheet'!B50</f>
        <v>1013</v>
      </c>
      <c r="C5" s="13">
        <f>'Form III Balance sheet'!C50</f>
        <v>1155</v>
      </c>
      <c r="D5" s="13">
        <f>'Form III Balance sheet'!D50</f>
        <v>0</v>
      </c>
      <c r="E5" s="13">
        <f>'Form III Balance sheet'!E50</f>
        <v>0</v>
      </c>
      <c r="F5" s="13">
        <f>'Form III Balance sheet'!F50</f>
        <v>0</v>
      </c>
      <c r="G5" s="11" t="s">
        <v>15</v>
      </c>
    </row>
    <row r="6" spans="1:7" x14ac:dyDescent="0.25">
      <c r="A6" s="12" t="s">
        <v>231</v>
      </c>
      <c r="B6" s="13">
        <f>'Form III Balance sheet'!B15</f>
        <v>315</v>
      </c>
      <c r="C6" s="13">
        <f>'Form III Balance sheet'!C15</f>
        <v>390</v>
      </c>
      <c r="D6" s="13">
        <f>'Form III Balance sheet'!D15</f>
        <v>0</v>
      </c>
      <c r="E6" s="13">
        <f>'Form III Balance sheet'!E15</f>
        <v>0</v>
      </c>
      <c r="F6" s="13">
        <f>'Form III Balance sheet'!F15</f>
        <v>0</v>
      </c>
      <c r="G6" s="11" t="s">
        <v>15</v>
      </c>
    </row>
    <row r="7" spans="1:7" x14ac:dyDescent="0.25">
      <c r="A7" s="9" t="s">
        <v>232</v>
      </c>
      <c r="B7" s="15">
        <f>B5-B6</f>
        <v>698</v>
      </c>
      <c r="C7" s="15">
        <f>C5-C6</f>
        <v>765</v>
      </c>
      <c r="D7" s="15">
        <f>D5-D6</f>
        <v>0</v>
      </c>
      <c r="E7" s="15">
        <f>E5-E6</f>
        <v>0</v>
      </c>
      <c r="F7" s="15">
        <f>F5-F6</f>
        <v>0</v>
      </c>
      <c r="G7" s="11" t="s">
        <v>15</v>
      </c>
    </row>
    <row r="8" spans="1:7" x14ac:dyDescent="0.25">
      <c r="A8" s="12" t="s">
        <v>233</v>
      </c>
      <c r="B8" s="13">
        <f>B7*0.25</f>
        <v>174.5</v>
      </c>
      <c r="C8" s="13">
        <f>C7*0.25</f>
        <v>191.25</v>
      </c>
      <c r="D8" s="13">
        <f>D7*0.25</f>
        <v>0</v>
      </c>
      <c r="E8" s="13">
        <f>E7*0.25</f>
        <v>0</v>
      </c>
      <c r="F8" s="13">
        <f>F7*0.25</f>
        <v>0</v>
      </c>
      <c r="G8" s="11" t="s">
        <v>15</v>
      </c>
    </row>
    <row r="9" spans="1:7" x14ac:dyDescent="0.25">
      <c r="A9" s="12" t="s">
        <v>234</v>
      </c>
      <c r="B9" s="13">
        <f>(B5-'Form III Balance sheet'!B39)*0.25</f>
        <v>253.25</v>
      </c>
      <c r="C9" s="13">
        <f>(C5-'Form III Balance sheet'!C39)*0.25</f>
        <v>288.75</v>
      </c>
      <c r="D9" s="13">
        <f>(D5-'Form III Balance sheet'!D39)*0.25</f>
        <v>0</v>
      </c>
      <c r="E9" s="13">
        <f>(E5-'Form III Balance sheet'!E39)*0.25</f>
        <v>0</v>
      </c>
      <c r="F9" s="13">
        <f>(F5-'Form III Balance sheet'!F39)*0.25</f>
        <v>0</v>
      </c>
      <c r="G9" s="11" t="s">
        <v>15</v>
      </c>
    </row>
    <row r="10" spans="1:7" x14ac:dyDescent="0.25">
      <c r="A10" s="12" t="s">
        <v>235</v>
      </c>
      <c r="B10" s="13">
        <f>'Form III Balance sheet'!B72</f>
        <v>548</v>
      </c>
      <c r="C10" s="13">
        <f>'Form III Balance sheet'!C72</f>
        <v>565</v>
      </c>
      <c r="D10" s="13">
        <f>'Form III Balance sheet'!D72</f>
        <v>0</v>
      </c>
      <c r="E10" s="13">
        <f>'Form III Balance sheet'!E72</f>
        <v>0</v>
      </c>
      <c r="F10" s="13">
        <f>'Form III Balance sheet'!F72</f>
        <v>0</v>
      </c>
      <c r="G10" s="11" t="s">
        <v>15</v>
      </c>
    </row>
    <row r="11" spans="1:7" x14ac:dyDescent="0.25">
      <c r="A11" s="12" t="s">
        <v>236</v>
      </c>
      <c r="B11" s="13">
        <f>B7-B8</f>
        <v>523.5</v>
      </c>
      <c r="C11" s="13">
        <f>C7-C8</f>
        <v>573.75</v>
      </c>
      <c r="D11" s="13">
        <f>D7-D8</f>
        <v>0</v>
      </c>
      <c r="E11" s="13">
        <f>E7-E8</f>
        <v>0</v>
      </c>
      <c r="F11" s="13">
        <f>F7-F8</f>
        <v>0</v>
      </c>
      <c r="G11" s="11" t="s">
        <v>15</v>
      </c>
    </row>
    <row r="12" spans="1:7" x14ac:dyDescent="0.25">
      <c r="A12" s="12" t="s">
        <v>237</v>
      </c>
      <c r="B12" s="13">
        <f>B7-B9</f>
        <v>444.75</v>
      </c>
      <c r="C12" s="13">
        <f>C7-C9</f>
        <v>476.25</v>
      </c>
      <c r="D12" s="13">
        <f>D7-D9</f>
        <v>0</v>
      </c>
      <c r="E12" s="13">
        <f>E7-E9</f>
        <v>0</v>
      </c>
      <c r="F12" s="13">
        <f>F7-F9</f>
        <v>0</v>
      </c>
      <c r="G12" s="11" t="s">
        <v>15</v>
      </c>
    </row>
    <row r="13" spans="1:7" x14ac:dyDescent="0.25">
      <c r="A13" s="12" t="s">
        <v>238</v>
      </c>
      <c r="B13" s="13">
        <f>B7-B10</f>
        <v>150</v>
      </c>
      <c r="C13" s="13">
        <f>C7-C10</f>
        <v>200</v>
      </c>
      <c r="D13" s="13">
        <f>D7-D10</f>
        <v>0</v>
      </c>
      <c r="E13" s="13">
        <f>E7-E10</f>
        <v>0</v>
      </c>
      <c r="F13" s="13">
        <f>F7-F10</f>
        <v>0</v>
      </c>
      <c r="G13" s="11" t="s">
        <v>15</v>
      </c>
    </row>
    <row r="14" spans="1:7" x14ac:dyDescent="0.25">
      <c r="A14" s="9" t="s">
        <v>239</v>
      </c>
      <c r="B14" s="15">
        <f>MIN(B11,B13)</f>
        <v>150</v>
      </c>
      <c r="C14" s="15">
        <f>MIN(C11,C13)</f>
        <v>200</v>
      </c>
      <c r="D14" s="15">
        <f>MIN(D11,D13)</f>
        <v>0</v>
      </c>
      <c r="E14" s="15">
        <f>MIN(E11,E13)</f>
        <v>0</v>
      </c>
      <c r="F14" s="15">
        <f>MIN(F11,F13)</f>
        <v>0</v>
      </c>
      <c r="G14" s="11" t="s">
        <v>15</v>
      </c>
    </row>
    <row r="15" spans="1:7" x14ac:dyDescent="0.25">
      <c r="A15" s="9" t="s">
        <v>240</v>
      </c>
      <c r="B15" s="15">
        <f>MIN(B12,B13)</f>
        <v>150</v>
      </c>
      <c r="C15" s="15">
        <f>MIN(C12,C13)</f>
        <v>200</v>
      </c>
      <c r="D15" s="15">
        <f>MIN(D12,D13)</f>
        <v>0</v>
      </c>
      <c r="E15" s="15">
        <f>MIN(E12,E13)</f>
        <v>0</v>
      </c>
      <c r="F15" s="15">
        <f>MIN(F12,F13)</f>
        <v>0</v>
      </c>
      <c r="G15" s="11" t="s">
        <v>15</v>
      </c>
    </row>
    <row r="16" spans="1:7" x14ac:dyDescent="0.25">
      <c r="A16" s="9" t="s">
        <v>241</v>
      </c>
      <c r="B16" s="10"/>
      <c r="C16" s="10"/>
      <c r="D16" s="10"/>
      <c r="E16" s="10"/>
      <c r="F16" s="10"/>
      <c r="G16" s="11" t="s">
        <v>15</v>
      </c>
    </row>
    <row r="17" spans="1:7" x14ac:dyDescent="0.25">
      <c r="A17" s="12" t="s">
        <v>242</v>
      </c>
      <c r="B17" s="13">
        <f>'Form II Operating'!B10</f>
        <v>2600</v>
      </c>
      <c r="C17" s="13">
        <f>'Form II Operating'!C10</f>
        <v>3000</v>
      </c>
      <c r="D17" s="13">
        <f>'Form II Operating'!D10</f>
        <v>0</v>
      </c>
      <c r="E17" s="13">
        <f>'Form II Operating'!E10</f>
        <v>0</v>
      </c>
      <c r="F17" s="13">
        <f>'Form II Operating'!F10</f>
        <v>0</v>
      </c>
      <c r="G17" s="11" t="s">
        <v>15</v>
      </c>
    </row>
    <row r="18" spans="1:7" x14ac:dyDescent="0.25">
      <c r="A18" s="12" t="s">
        <v>243</v>
      </c>
      <c r="B18" s="13">
        <f>B17*0.25</f>
        <v>650</v>
      </c>
      <c r="C18" s="13">
        <f>C17*0.25</f>
        <v>750</v>
      </c>
      <c r="D18" s="13">
        <f>D17*0.25</f>
        <v>0</v>
      </c>
      <c r="E18" s="13">
        <f>E17*0.25</f>
        <v>0</v>
      </c>
      <c r="F18" s="13">
        <f>F17*0.25</f>
        <v>0</v>
      </c>
      <c r="G18" s="11" t="s">
        <v>15</v>
      </c>
    </row>
    <row r="19" spans="1:7" x14ac:dyDescent="0.25">
      <c r="A19" s="12" t="s">
        <v>244</v>
      </c>
      <c r="B19" s="13">
        <f>B17*0.05</f>
        <v>130</v>
      </c>
      <c r="C19" s="13">
        <f>C17*0.05</f>
        <v>150</v>
      </c>
      <c r="D19" s="13">
        <f>D17*0.05</f>
        <v>0</v>
      </c>
      <c r="E19" s="13">
        <f>E17*0.05</f>
        <v>0</v>
      </c>
      <c r="F19" s="13">
        <f>F17*0.05</f>
        <v>0</v>
      </c>
      <c r="G19" s="11" t="s">
        <v>15</v>
      </c>
    </row>
    <row r="20" spans="1:7" x14ac:dyDescent="0.25">
      <c r="A20" s="12" t="s">
        <v>245</v>
      </c>
      <c r="B20" s="13">
        <f>B18-B19</f>
        <v>520</v>
      </c>
      <c r="C20" s="13">
        <f>C18-C19</f>
        <v>600</v>
      </c>
      <c r="D20" s="13">
        <f>D18-D19</f>
        <v>0</v>
      </c>
      <c r="E20" s="13">
        <f>E18-E19</f>
        <v>0</v>
      </c>
      <c r="F20" s="13">
        <f>F18-F19</f>
        <v>0</v>
      </c>
      <c r="G20" s="11" t="s">
        <v>15</v>
      </c>
    </row>
    <row r="21" spans="1:7" x14ac:dyDescent="0.25">
      <c r="A21" s="12" t="s">
        <v>246</v>
      </c>
      <c r="B21" s="13">
        <f>B18-B10</f>
        <v>102</v>
      </c>
      <c r="C21" s="13">
        <f>C18-C10</f>
        <v>185</v>
      </c>
      <c r="D21" s="13">
        <f>D18-D10</f>
        <v>0</v>
      </c>
      <c r="E21" s="13">
        <f>E18-E10</f>
        <v>0</v>
      </c>
      <c r="F21" s="13">
        <f>F18-F10</f>
        <v>0</v>
      </c>
      <c r="G21" s="11" t="s">
        <v>15</v>
      </c>
    </row>
    <row r="22" spans="1:7" x14ac:dyDescent="0.25">
      <c r="A22" s="9" t="s">
        <v>247</v>
      </c>
      <c r="B22" s="15">
        <f>MIN(B20,B21)</f>
        <v>102</v>
      </c>
      <c r="C22" s="15">
        <f>MIN(C20,C21)</f>
        <v>185</v>
      </c>
      <c r="D22" s="15">
        <f>MIN(D20,D21)</f>
        <v>0</v>
      </c>
      <c r="E22" s="15">
        <f>MIN(E20,E21)</f>
        <v>0</v>
      </c>
      <c r="F22" s="15">
        <f>MIN(F20,F21)</f>
        <v>0</v>
      </c>
      <c r="G22" s="11" t="s">
        <v>15</v>
      </c>
    </row>
    <row r="23" spans="1:7" x14ac:dyDescent="0.25">
      <c r="A23" s="9" t="s">
        <v>248</v>
      </c>
      <c r="B23" s="10"/>
      <c r="C23" s="10"/>
      <c r="D23" s="10"/>
      <c r="E23" s="10"/>
      <c r="F23" s="10"/>
      <c r="G23" s="11" t="s">
        <v>15</v>
      </c>
    </row>
    <row r="24" spans="1:7" x14ac:dyDescent="0.25">
      <c r="A24" s="9" t="s">
        <v>249</v>
      </c>
      <c r="B24" s="15">
        <f>IF($B$2="Tandon I",B14,IF($B$2="Turnover method",B22,B15))</f>
        <v>150</v>
      </c>
      <c r="C24" s="15">
        <f>IF($B$2="Tandon I",C14,IF($B$2="Turnover method",C22,C15))</f>
        <v>200</v>
      </c>
      <c r="D24" s="15">
        <f>IF($B$2="Tandon I",D14,IF($B$2="Turnover method",D22,D15))</f>
        <v>0</v>
      </c>
      <c r="E24" s="15">
        <f>IF($B$2="Tandon I",E14,IF($B$2="Turnover method",E22,E15))</f>
        <v>0</v>
      </c>
      <c r="F24" s="15">
        <f>IF($B$2="Tandon I",F14,IF($B$2="Turnover method",F22,F15))</f>
        <v>0</v>
      </c>
      <c r="G24" s="11" t="s">
        <v>15</v>
      </c>
    </row>
    <row r="25" spans="1:7" x14ac:dyDescent="0.25">
      <c r="A25" s="12" t="s">
        <v>250</v>
      </c>
      <c r="B25" s="13">
        <f>'Form III Balance sheet'!B6</f>
        <v>150</v>
      </c>
      <c r="C25" s="13">
        <f>'Form III Balance sheet'!C6</f>
        <v>200</v>
      </c>
      <c r="D25" s="13">
        <f>'Form III Balance sheet'!D6</f>
        <v>0</v>
      </c>
      <c r="E25" s="13">
        <f>'Form III Balance sheet'!E6</f>
        <v>0</v>
      </c>
      <c r="F25" s="13">
        <f>'Form III Balance sheet'!F6</f>
        <v>0</v>
      </c>
      <c r="G25" s="11" t="s">
        <v>15</v>
      </c>
    </row>
    <row r="26" spans="1:7" x14ac:dyDescent="0.25">
      <c r="A26" s="9" t="s">
        <v>251</v>
      </c>
      <c r="B26" s="15">
        <f>MAX(0,(B25-B24))</f>
        <v>0</v>
      </c>
      <c r="C26" s="15">
        <f>MAX(0,(C25-C24))</f>
        <v>0</v>
      </c>
      <c r="D26" s="15">
        <f>MAX(0,(D25-D24))</f>
        <v>0</v>
      </c>
      <c r="E26" s="15">
        <f>MAX(0,(E25-E24))</f>
        <v>0</v>
      </c>
      <c r="F26" s="15">
        <f>MAX(0,(F25-F24))</f>
        <v>0</v>
      </c>
      <c r="G26" s="11" t="s">
        <v>15</v>
      </c>
    </row>
  </sheetData>
  <mergeCells count="1">
    <mergeCell ref="A1:G1"/>
  </mergeCells>
  <dataValidations count="1">
    <dataValidation type="list" sqref="B2">
      <formula1>"Tandon II,Tandon I,Turnover method"</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252</v>
      </c>
      <c r="B1" s="4"/>
      <c r="C1" s="4"/>
      <c r="D1" s="4"/>
      <c r="E1" s="4"/>
      <c r="F1" s="4"/>
      <c r="G1" s="4"/>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9" t="s">
        <v>253</v>
      </c>
      <c r="B5" s="10"/>
      <c r="C5" s="10"/>
      <c r="D5" s="10"/>
      <c r="E5" s="10"/>
      <c r="F5" s="10"/>
      <c r="G5" s="11" t="s">
        <v>15</v>
      </c>
    </row>
    <row r="6" spans="1:7" x14ac:dyDescent="0.25">
      <c r="A6" s="12" t="s">
        <v>254</v>
      </c>
      <c r="B6" s="16"/>
      <c r="C6" s="13">
        <f>'Form II Operating'!C36</f>
        <v>240</v>
      </c>
      <c r="D6" s="13">
        <f>'Form II Operating'!D36</f>
        <v>0</v>
      </c>
      <c r="E6" s="13">
        <f>'Form II Operating'!E36</f>
        <v>0</v>
      </c>
      <c r="F6" s="13">
        <f>'Form II Operating'!F36</f>
        <v>0</v>
      </c>
      <c r="G6" s="11" t="s">
        <v>15</v>
      </c>
    </row>
    <row r="7" spans="1:7" x14ac:dyDescent="0.25">
      <c r="A7" s="12" t="s">
        <v>255</v>
      </c>
      <c r="B7" s="16"/>
      <c r="C7" s="13">
        <f>'Form II Operating'!C18</f>
        <v>120</v>
      </c>
      <c r="D7" s="13">
        <f>'Form II Operating'!D18</f>
        <v>0</v>
      </c>
      <c r="E7" s="13">
        <f>'Form II Operating'!E18</f>
        <v>0</v>
      </c>
      <c r="F7" s="13">
        <f>'Form II Operating'!F18</f>
        <v>0</v>
      </c>
      <c r="G7" s="11" t="s">
        <v>15</v>
      </c>
    </row>
    <row r="8" spans="1:7" x14ac:dyDescent="0.25">
      <c r="A8" s="12" t="s">
        <v>256</v>
      </c>
      <c r="B8" s="16"/>
      <c r="C8" s="13">
        <f>MAX(0,(('Form III Balance sheet'!C27-'Form III Balance sheet'!B27)+('Form III Balance sheet'!C28-'Form III Balance sheet'!B28)))</f>
        <v>0</v>
      </c>
      <c r="D8" s="13">
        <f>MAX(0,(('Form III Balance sheet'!D27-'Form III Balance sheet'!C27)+('Form III Balance sheet'!D28-'Form III Balance sheet'!C28)))</f>
        <v>0</v>
      </c>
      <c r="E8" s="13">
        <f>MAX(0,(('Form III Balance sheet'!E27-'Form III Balance sheet'!D27)+('Form III Balance sheet'!E28-'Form III Balance sheet'!D28)))</f>
        <v>0</v>
      </c>
      <c r="F8" s="13">
        <f>MAX(0,(('Form III Balance sheet'!F27-'Form III Balance sheet'!E27)+('Form III Balance sheet'!F28-'Form III Balance sheet'!E28)))</f>
        <v>0</v>
      </c>
      <c r="G8" s="11" t="s">
        <v>15</v>
      </c>
    </row>
    <row r="9" spans="1:7" x14ac:dyDescent="0.25">
      <c r="A9" s="12" t="s">
        <v>257</v>
      </c>
      <c r="B9" s="16"/>
      <c r="C9" s="13">
        <f>MAX(0,('Form III Balance sheet'!C24-'Form III Balance sheet'!B24))</f>
        <v>0</v>
      </c>
      <c r="D9" s="13">
        <f>MAX(0,('Form III Balance sheet'!D24-'Form III Balance sheet'!C24))</f>
        <v>0</v>
      </c>
      <c r="E9" s="13">
        <f>MAX(0,('Form III Balance sheet'!E24-'Form III Balance sheet'!D24))</f>
        <v>0</v>
      </c>
      <c r="F9" s="13">
        <f>MAX(0,('Form III Balance sheet'!F24-'Form III Balance sheet'!E24))</f>
        <v>0</v>
      </c>
      <c r="G9" s="11" t="s">
        <v>15</v>
      </c>
    </row>
    <row r="10" spans="1:7" x14ac:dyDescent="0.25">
      <c r="A10" s="12" t="s">
        <v>258</v>
      </c>
      <c r="B10" s="16"/>
      <c r="C10" s="13">
        <f>MAX(0,(0-(('Form III Balance sheet'!C54-'Form III Balance sheet'!B54)+'Form II Operating'!C18)))</f>
        <v>0</v>
      </c>
      <c r="D10" s="13">
        <f>MAX(0,(0-(('Form III Balance sheet'!D54-'Form III Balance sheet'!C54)+'Form II Operating'!D18)))</f>
        <v>1300</v>
      </c>
      <c r="E10" s="13">
        <f>MAX(0,(0-(('Form III Balance sheet'!E54-'Form III Balance sheet'!D54)+'Form II Operating'!E18)))</f>
        <v>0</v>
      </c>
      <c r="F10" s="13">
        <f>MAX(0,(0-(('Form III Balance sheet'!F54-'Form III Balance sheet'!E54)+'Form II Operating'!F18)))</f>
        <v>0</v>
      </c>
      <c r="G10" s="11" t="s">
        <v>259</v>
      </c>
    </row>
    <row r="11" spans="1:7" x14ac:dyDescent="0.25">
      <c r="A11" s="12" t="s">
        <v>260</v>
      </c>
      <c r="B11" s="16"/>
      <c r="C11" s="13">
        <f>MAX(0,(0-(('Form III Balance sheet'!C61-'Form III Balance sheet'!B61)+('Form III Balance sheet'!C66-'Form III Balance sheet'!B66))))</f>
        <v>0</v>
      </c>
      <c r="D11" s="13">
        <f>MAX(0,(0-(('Form III Balance sheet'!D61-'Form III Balance sheet'!C61)+('Form III Balance sheet'!D66-'Form III Balance sheet'!C66))))</f>
        <v>285</v>
      </c>
      <c r="E11" s="13">
        <f>MAX(0,(0-(('Form III Balance sheet'!E61-'Form III Balance sheet'!D61)+('Form III Balance sheet'!E66-'Form III Balance sheet'!D66))))</f>
        <v>0</v>
      </c>
      <c r="F11" s="13">
        <f>MAX(0,(0-(('Form III Balance sheet'!F61-'Form III Balance sheet'!E61)+('Form III Balance sheet'!F66-'Form III Balance sheet'!E66))))</f>
        <v>0</v>
      </c>
      <c r="G11" s="11" t="s">
        <v>15</v>
      </c>
    </row>
    <row r="12" spans="1:7" x14ac:dyDescent="0.25">
      <c r="A12" s="12" t="s">
        <v>261</v>
      </c>
      <c r="B12" s="16"/>
      <c r="C12" s="13">
        <f>MAX(0,((('Form III Balance sheet'!C32-'Form III Balance sheet'!B32)-(('Form III Balance sheet'!C27-'Form III Balance sheet'!B27)+('Form III Balance sheet'!C28-'Form III Balance sheet'!B28)))-('Form II Operating'!C36-'Form II Operating'!C38)))</f>
        <v>0</v>
      </c>
      <c r="D12" s="13">
        <f>MAX(0,((('Form III Balance sheet'!D32-'Form III Balance sheet'!C32)-(('Form III Balance sheet'!D27-'Form III Balance sheet'!C27)+('Form III Balance sheet'!D28-'Form III Balance sheet'!C28)))-('Form II Operating'!D36-'Form II Operating'!D38)))</f>
        <v>0</v>
      </c>
      <c r="E12" s="13">
        <f>MAX(0,((('Form III Balance sheet'!E32-'Form III Balance sheet'!D32)-(('Form III Balance sheet'!E27-'Form III Balance sheet'!D27)+('Form III Balance sheet'!E28-'Form III Balance sheet'!D28)))-('Form II Operating'!E36-'Form II Operating'!E38)))</f>
        <v>0</v>
      </c>
      <c r="F12" s="13">
        <f>MAX(0,((('Form III Balance sheet'!F32-'Form III Balance sheet'!E32)-(('Form III Balance sheet'!F27-'Form III Balance sheet'!E27)+('Form III Balance sheet'!F28-'Form III Balance sheet'!E28)))-('Form II Operating'!F36-'Form II Operating'!F38)))</f>
        <v>0</v>
      </c>
      <c r="G12" s="11" t="s">
        <v>262</v>
      </c>
    </row>
    <row r="13" spans="1:7" x14ac:dyDescent="0.25">
      <c r="A13" s="9" t="s">
        <v>263</v>
      </c>
      <c r="B13" s="10"/>
      <c r="C13" s="15">
        <f>(((((C6+C7)+C8)+C9)+C10)+C11)+C12</f>
        <v>360</v>
      </c>
      <c r="D13" s="15">
        <f>(((((D6+D7)+D8)+D9)+D10)+D11)+D12</f>
        <v>1585</v>
      </c>
      <c r="E13" s="15">
        <f>(((((E6+E7)+E8)+E9)+E10)+E11)+E12</f>
        <v>0</v>
      </c>
      <c r="F13" s="15">
        <f>(((((F6+F7)+F8)+F9)+F10)+F11)+F12</f>
        <v>0</v>
      </c>
      <c r="G13" s="11" t="s">
        <v>15</v>
      </c>
    </row>
    <row r="14" spans="1:7" x14ac:dyDescent="0.25">
      <c r="A14" s="9" t="s">
        <v>264</v>
      </c>
      <c r="B14" s="10"/>
      <c r="C14" s="10"/>
      <c r="D14" s="10"/>
      <c r="E14" s="10"/>
      <c r="F14" s="10"/>
      <c r="G14" s="11" t="s">
        <v>15</v>
      </c>
    </row>
    <row r="15" spans="1:7" x14ac:dyDescent="0.25">
      <c r="A15" s="12" t="s">
        <v>265</v>
      </c>
      <c r="B15" s="16"/>
      <c r="C15" s="13">
        <f>MAX(0,(0-('Form III Balance sheet'!C24-'Form III Balance sheet'!B24)))</f>
        <v>55</v>
      </c>
      <c r="D15" s="13">
        <f>MAX(0,(0-('Form III Balance sheet'!D24-'Form III Balance sheet'!C24)))</f>
        <v>390</v>
      </c>
      <c r="E15" s="13">
        <f>MAX(0,(0-('Form III Balance sheet'!E24-'Form III Balance sheet'!D24)))</f>
        <v>0</v>
      </c>
      <c r="F15" s="13">
        <f>MAX(0,(0-('Form III Balance sheet'!F24-'Form III Balance sheet'!E24)))</f>
        <v>0</v>
      </c>
      <c r="G15" s="11" t="s">
        <v>15</v>
      </c>
    </row>
    <row r="16" spans="1:7" x14ac:dyDescent="0.25">
      <c r="A16" s="12" t="s">
        <v>266</v>
      </c>
      <c r="B16" s="16"/>
      <c r="C16" s="13">
        <f>MAX(0,(('Form III Balance sheet'!C54-'Form III Balance sheet'!B54)+'Form II Operating'!C18))</f>
        <v>220</v>
      </c>
      <c r="D16" s="13">
        <f>MAX(0,(('Form III Balance sheet'!D54-'Form III Balance sheet'!C54)+'Form II Operating'!D18))</f>
        <v>0</v>
      </c>
      <c r="E16" s="13">
        <f>MAX(0,(('Form III Balance sheet'!E54-'Form III Balance sheet'!D54)+'Form II Operating'!E18))</f>
        <v>0</v>
      </c>
      <c r="F16" s="13">
        <f>MAX(0,(('Form III Balance sheet'!F54-'Form III Balance sheet'!E54)+'Form II Operating'!F18))</f>
        <v>0</v>
      </c>
      <c r="G16" s="11" t="s">
        <v>267</v>
      </c>
    </row>
    <row r="17" spans="1:7" x14ac:dyDescent="0.25">
      <c r="A17" s="12" t="s">
        <v>268</v>
      </c>
      <c r="B17" s="16"/>
      <c r="C17" s="13">
        <f>MAX(0,(('Form III Balance sheet'!C61-'Form III Balance sheet'!B61)+('Form III Balance sheet'!C66-'Form III Balance sheet'!B66)))</f>
        <v>8</v>
      </c>
      <c r="D17" s="13">
        <f>MAX(0,(('Form III Balance sheet'!D61-'Form III Balance sheet'!C61)+('Form III Balance sheet'!D66-'Form III Balance sheet'!C66)))</f>
        <v>0</v>
      </c>
      <c r="E17" s="13">
        <f>MAX(0,(('Form III Balance sheet'!E61-'Form III Balance sheet'!D61)+('Form III Balance sheet'!E66-'Form III Balance sheet'!D66)))</f>
        <v>0</v>
      </c>
      <c r="F17" s="13">
        <f>MAX(0,(('Form III Balance sheet'!F61-'Form III Balance sheet'!E61)+('Form III Balance sheet'!F66-'Form III Balance sheet'!E66)))</f>
        <v>0</v>
      </c>
      <c r="G17" s="11" t="s">
        <v>15</v>
      </c>
    </row>
    <row r="18" spans="1:7" x14ac:dyDescent="0.25">
      <c r="A18" s="12" t="s">
        <v>269</v>
      </c>
      <c r="B18" s="16"/>
      <c r="C18" s="13">
        <f>'Form II Operating'!C38</f>
        <v>0</v>
      </c>
      <c r="D18" s="13">
        <f>'Form II Operating'!D38</f>
        <v>0</v>
      </c>
      <c r="E18" s="13">
        <f>'Form II Operating'!E38</f>
        <v>0</v>
      </c>
      <c r="F18" s="13">
        <f>'Form II Operating'!F38</f>
        <v>0</v>
      </c>
      <c r="G18" s="11" t="s">
        <v>15</v>
      </c>
    </row>
    <row r="19" spans="1:7" x14ac:dyDescent="0.25">
      <c r="A19" s="12" t="s">
        <v>270</v>
      </c>
      <c r="B19" s="16"/>
      <c r="C19" s="13">
        <f>MAX(0,(0-(('Form III Balance sheet'!C27-'Form III Balance sheet'!B27)+('Form III Balance sheet'!C28-'Form III Balance sheet'!B28))))</f>
        <v>0</v>
      </c>
      <c r="D19" s="13">
        <f>MAX(0,(0-(('Form III Balance sheet'!D27-'Form III Balance sheet'!C27)+('Form III Balance sheet'!D28-'Form III Balance sheet'!C28))))</f>
        <v>500</v>
      </c>
      <c r="E19" s="13">
        <f>MAX(0,(0-(('Form III Balance sheet'!E27-'Form III Balance sheet'!D27)+('Form III Balance sheet'!E28-'Form III Balance sheet'!D28))))</f>
        <v>0</v>
      </c>
      <c r="F19" s="13">
        <f>MAX(0,(0-(('Form III Balance sheet'!F27-'Form III Balance sheet'!E27)+('Form III Balance sheet'!F28-'Form III Balance sheet'!E28))))</f>
        <v>0</v>
      </c>
      <c r="G19" s="11" t="s">
        <v>15</v>
      </c>
    </row>
    <row r="20" spans="1:7" x14ac:dyDescent="0.25">
      <c r="A20" s="12" t="s">
        <v>271</v>
      </c>
      <c r="B20" s="16"/>
      <c r="C20" s="13">
        <f>MAX(0,(0-((('Form III Balance sheet'!C32-'Form III Balance sheet'!B32)-(('Form III Balance sheet'!C27-'Form III Balance sheet'!B27)+('Form III Balance sheet'!C28-'Form III Balance sheet'!B28)))-('Form II Operating'!C36-'Form II Operating'!C38))))</f>
        <v>60</v>
      </c>
      <c r="D20" s="13">
        <f>MAX(0,(0-((('Form III Balance sheet'!D32-'Form III Balance sheet'!C32)-(('Form III Balance sheet'!D27-'Form III Balance sheet'!C27)+('Form III Balance sheet'!D28-'Form III Balance sheet'!C28)))-('Form II Operating'!D36-'Form II Operating'!D38))))</f>
        <v>1260</v>
      </c>
      <c r="E20" s="13">
        <f>MAX(0,(0-((('Form III Balance sheet'!E32-'Form III Balance sheet'!D32)-(('Form III Balance sheet'!E27-'Form III Balance sheet'!D27)+('Form III Balance sheet'!E28-'Form III Balance sheet'!D28)))-('Form II Operating'!E36-'Form II Operating'!E38))))</f>
        <v>0</v>
      </c>
      <c r="F20" s="13">
        <f>MAX(0,(0-((('Form III Balance sheet'!F32-'Form III Balance sheet'!E32)-(('Form III Balance sheet'!F27-'Form III Balance sheet'!E27)+('Form III Balance sheet'!F28-'Form III Balance sheet'!E28)))-('Form II Operating'!F36-'Form II Operating'!F38))))</f>
        <v>0</v>
      </c>
      <c r="G20" s="11" t="s">
        <v>15</v>
      </c>
    </row>
    <row r="21" spans="1:7" x14ac:dyDescent="0.25">
      <c r="A21" s="9" t="s">
        <v>272</v>
      </c>
      <c r="B21" s="10"/>
      <c r="C21" s="15">
        <f>((((C15+C16)+C17)+C18)+C19)+C20</f>
        <v>343</v>
      </c>
      <c r="D21" s="15">
        <f>((((D15+D16)+D17)+D18)+D19)+D20</f>
        <v>2150</v>
      </c>
      <c r="E21" s="15">
        <f>((((E15+E16)+E17)+E18)+E19)+E20</f>
        <v>0</v>
      </c>
      <c r="F21" s="15">
        <f>((((F15+F16)+F17)+F18)+F19)+F20</f>
        <v>0</v>
      </c>
      <c r="G21" s="11" t="s">
        <v>15</v>
      </c>
    </row>
    <row r="22" spans="1:7" x14ac:dyDescent="0.25">
      <c r="A22" s="9" t="s">
        <v>273</v>
      </c>
      <c r="B22" s="10"/>
      <c r="C22" s="15">
        <f>C13-C21</f>
        <v>17</v>
      </c>
      <c r="D22" s="15">
        <f>D13-D21</f>
        <v>-565</v>
      </c>
      <c r="E22" s="15">
        <f>E13-E21</f>
        <v>0</v>
      </c>
      <c r="F22" s="15">
        <f>F13-F21</f>
        <v>0</v>
      </c>
      <c r="G22" s="11" t="s">
        <v>15</v>
      </c>
    </row>
    <row r="23" spans="1:7" x14ac:dyDescent="0.25">
      <c r="A23" s="12" t="s">
        <v>274</v>
      </c>
      <c r="B23" s="16"/>
      <c r="C23" s="13">
        <f>'Form III Balance sheet'!C50-'Form III Balance sheet'!B50</f>
        <v>142</v>
      </c>
      <c r="D23" s="13">
        <f>'Form III Balance sheet'!D50-'Form III Balance sheet'!C50</f>
        <v>-1155</v>
      </c>
      <c r="E23" s="13">
        <f>'Form III Balance sheet'!E50-'Form III Balance sheet'!D50</f>
        <v>0</v>
      </c>
      <c r="F23" s="13">
        <f>'Form III Balance sheet'!F50-'Form III Balance sheet'!E50</f>
        <v>0</v>
      </c>
      <c r="G23" s="11" t="s">
        <v>15</v>
      </c>
    </row>
    <row r="24" spans="1:7" x14ac:dyDescent="0.25">
      <c r="A24" s="12" t="s">
        <v>275</v>
      </c>
      <c r="B24" s="16"/>
      <c r="C24" s="13">
        <f>'Form III Balance sheet'!C15-'Form III Balance sheet'!B15</f>
        <v>75</v>
      </c>
      <c r="D24" s="13">
        <f>'Form III Balance sheet'!D15-'Form III Balance sheet'!C15</f>
        <v>-390</v>
      </c>
      <c r="E24" s="13">
        <f>'Form III Balance sheet'!E15-'Form III Balance sheet'!D15</f>
        <v>0</v>
      </c>
      <c r="F24" s="13">
        <f>'Form III Balance sheet'!F15-'Form III Balance sheet'!E15</f>
        <v>0</v>
      </c>
      <c r="G24" s="11" t="s">
        <v>15</v>
      </c>
    </row>
    <row r="25" spans="1:7" x14ac:dyDescent="0.25">
      <c r="A25" s="12" t="s">
        <v>276</v>
      </c>
      <c r="B25" s="16"/>
      <c r="C25" s="13">
        <f>C23-C24</f>
        <v>67</v>
      </c>
      <c r="D25" s="13">
        <f>D23-D24</f>
        <v>-765</v>
      </c>
      <c r="E25" s="13">
        <f>E23-E24</f>
        <v>0</v>
      </c>
      <c r="F25" s="13">
        <f>F23-F24</f>
        <v>0</v>
      </c>
      <c r="G25" s="11" t="s">
        <v>15</v>
      </c>
    </row>
    <row r="26" spans="1:7" x14ac:dyDescent="0.25">
      <c r="A26" s="9" t="s">
        <v>277</v>
      </c>
      <c r="B26" s="10"/>
      <c r="C26" s="15">
        <f>C22-C25</f>
        <v>-50</v>
      </c>
      <c r="D26" s="15">
        <f>D22-D25</f>
        <v>200</v>
      </c>
      <c r="E26" s="15">
        <f>E22-E25</f>
        <v>0</v>
      </c>
      <c r="F26" s="15">
        <f>F22-F25</f>
        <v>0</v>
      </c>
      <c r="G26" s="11" t="s">
        <v>15</v>
      </c>
    </row>
    <row r="27" spans="1:7" x14ac:dyDescent="0.25">
      <c r="A27" s="12" t="s">
        <v>278</v>
      </c>
      <c r="B27" s="16"/>
      <c r="C27" s="13">
        <f>'Form III Balance sheet'!C6-'Form III Balance sheet'!B6</f>
        <v>50</v>
      </c>
      <c r="D27" s="13">
        <f>'Form III Balance sheet'!D6-'Form III Balance sheet'!C6</f>
        <v>-200</v>
      </c>
      <c r="E27" s="13">
        <f>'Form III Balance sheet'!E6-'Form III Balance sheet'!D6</f>
        <v>0</v>
      </c>
      <c r="F27" s="13">
        <f>'Form III Balance sheet'!F6-'Form III Balance sheet'!E6</f>
        <v>0</v>
      </c>
      <c r="G27" s="11" t="s">
        <v>15</v>
      </c>
    </row>
    <row r="28" spans="1:7" x14ac:dyDescent="0.25">
      <c r="A28" s="18" t="s">
        <v>279</v>
      </c>
      <c r="B28" s="20"/>
      <c r="C28" s="19">
        <f>C26+C27</f>
        <v>0</v>
      </c>
      <c r="D28" s="19">
        <f>D26+D27</f>
        <v>0</v>
      </c>
      <c r="E28" s="19">
        <f>E26+E27</f>
        <v>0</v>
      </c>
      <c r="F28" s="19">
        <f>F26+F27</f>
        <v>0</v>
      </c>
      <c r="G28" s="21" t="s">
        <v>15</v>
      </c>
    </row>
  </sheetData>
  <mergeCells count="1">
    <mergeCell ref="A1:G1"/>
  </mergeCells>
  <conditionalFormatting sqref="C28:F28">
    <cfRule type="expression" dxfId="5" priority="1">
      <formula>ABS(N(C28))&gt;0.5</formula>
    </cfRule>
  </conditionalFormatting>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70" customWidth="1"/>
  </cols>
  <sheetData>
    <row r="1" spans="1:7" s="4" customFormat="1" x14ac:dyDescent="0.25">
      <c r="A1" s="4" t="s">
        <v>280</v>
      </c>
      <c r="B1" s="4"/>
      <c r="C1" s="4"/>
      <c r="D1" s="4"/>
      <c r="E1" s="4"/>
      <c r="F1" s="4"/>
      <c r="G1" s="4"/>
    </row>
    <row r="3" spans="1:7" x14ac:dyDescent="0.25">
      <c r="A3" s="5" t="s">
        <v>31</v>
      </c>
      <c r="B3" s="5" t="s">
        <v>32</v>
      </c>
      <c r="C3" s="5" t="s">
        <v>33</v>
      </c>
      <c r="D3" s="6" t="s">
        <v>34</v>
      </c>
      <c r="E3" s="6" t="s">
        <v>35</v>
      </c>
      <c r="F3" s="6" t="s">
        <v>36</v>
      </c>
      <c r="G3" s="5" t="s">
        <v>37</v>
      </c>
    </row>
    <row r="4" spans="1:7" x14ac:dyDescent="0.25">
      <c r="A4" s="7" t="s">
        <v>15</v>
      </c>
      <c r="B4" s="7" t="s">
        <v>38</v>
      </c>
      <c r="C4" s="7" t="s">
        <v>38</v>
      </c>
      <c r="D4" s="8" t="s">
        <v>39</v>
      </c>
      <c r="E4" s="8" t="s">
        <v>40</v>
      </c>
      <c r="F4" s="8" t="s">
        <v>40</v>
      </c>
      <c r="G4" s="7"/>
    </row>
    <row r="5" spans="1:7" x14ac:dyDescent="0.25">
      <c r="A5" s="9" t="s">
        <v>281</v>
      </c>
      <c r="B5" s="10"/>
      <c r="C5" s="10"/>
      <c r="D5" s="10"/>
      <c r="E5" s="10"/>
      <c r="F5" s="10"/>
      <c r="G5" s="11" t="s">
        <v>15</v>
      </c>
    </row>
    <row r="6" spans="1:7" x14ac:dyDescent="0.25">
      <c r="A6" s="12" t="s">
        <v>282</v>
      </c>
      <c r="B6" s="16"/>
      <c r="C6" s="13">
        <f>'Form II Operating'!C32</f>
        <v>320</v>
      </c>
      <c r="D6" s="13">
        <f>'Form II Operating'!D32</f>
        <v>0</v>
      </c>
      <c r="E6" s="13">
        <f>'Form II Operating'!E32</f>
        <v>0</v>
      </c>
      <c r="F6" s="13">
        <f>'Form II Operating'!F32</f>
        <v>0</v>
      </c>
      <c r="G6" s="11" t="s">
        <v>283</v>
      </c>
    </row>
    <row r="7" spans="1:7" x14ac:dyDescent="0.25">
      <c r="A7" s="12" t="s">
        <v>284</v>
      </c>
      <c r="B7" s="16"/>
      <c r="C7" s="13">
        <f>'Form II Operating'!C18</f>
        <v>120</v>
      </c>
      <c r="D7" s="13">
        <f>'Form II Operating'!D18</f>
        <v>0</v>
      </c>
      <c r="E7" s="13">
        <f>'Form II Operating'!E18</f>
        <v>0</v>
      </c>
      <c r="F7" s="13">
        <f>'Form II Operating'!F18</f>
        <v>0</v>
      </c>
      <c r="G7" s="11" t="s">
        <v>15</v>
      </c>
    </row>
    <row r="8" spans="1:7" x14ac:dyDescent="0.25">
      <c r="A8" s="12" t="s">
        <v>285</v>
      </c>
      <c r="B8" s="16"/>
      <c r="C8" s="13">
        <f>'Form II Operating'!C26</f>
        <v>60</v>
      </c>
      <c r="D8" s="13">
        <f>'Form II Operating'!D26</f>
        <v>0</v>
      </c>
      <c r="E8" s="13">
        <f>'Form II Operating'!E26</f>
        <v>0</v>
      </c>
      <c r="F8" s="13">
        <f>'Form II Operating'!F26</f>
        <v>0</v>
      </c>
      <c r="G8" s="11" t="s">
        <v>286</v>
      </c>
    </row>
    <row r="9" spans="1:7" x14ac:dyDescent="0.25">
      <c r="A9" s="12" t="s">
        <v>287</v>
      </c>
      <c r="B9" s="16"/>
      <c r="C9" s="13">
        <f>0-'Form II Operating'!C29</f>
        <v>-40</v>
      </c>
      <c r="D9" s="13">
        <f>0-'Form II Operating'!D29</f>
        <v>0</v>
      </c>
      <c r="E9" s="13">
        <f>0-'Form II Operating'!E29</f>
        <v>0</v>
      </c>
      <c r="F9" s="13">
        <f>0-'Form II Operating'!F29</f>
        <v>0</v>
      </c>
      <c r="G9" s="11" t="s">
        <v>288</v>
      </c>
    </row>
    <row r="10" spans="1:7" x14ac:dyDescent="0.25">
      <c r="A10" s="9" t="s">
        <v>289</v>
      </c>
      <c r="B10" s="10"/>
      <c r="C10" s="15">
        <f>((C6+C7)+C8)+C9</f>
        <v>460</v>
      </c>
      <c r="D10" s="15">
        <f>((D6+D7)+D8)+D9</f>
        <v>0</v>
      </c>
      <c r="E10" s="15">
        <f>((E6+E7)+E8)+E9</f>
        <v>0</v>
      </c>
      <c r="F10" s="15">
        <f>((F6+F7)+F8)+F9</f>
        <v>0</v>
      </c>
      <c r="G10" s="11" t="s">
        <v>15</v>
      </c>
    </row>
    <row r="11" spans="1:7" x14ac:dyDescent="0.25">
      <c r="A11" s="12" t="s">
        <v>290</v>
      </c>
      <c r="B11" s="16"/>
      <c r="C11" s="13">
        <f>0-('Form III Balance sheet'!C46-'Form III Balance sheet'!B46)</f>
        <v>-50</v>
      </c>
      <c r="D11" s="13">
        <f>0-('Form III Balance sheet'!D46-'Form III Balance sheet'!C46)</f>
        <v>400</v>
      </c>
      <c r="E11" s="13">
        <f>0-('Form III Balance sheet'!E46-'Form III Balance sheet'!D46)</f>
        <v>0</v>
      </c>
      <c r="F11" s="13">
        <f>0-('Form III Balance sheet'!F46-'Form III Balance sheet'!E46)</f>
        <v>0</v>
      </c>
      <c r="G11" s="11" t="s">
        <v>15</v>
      </c>
    </row>
    <row r="12" spans="1:7" x14ac:dyDescent="0.25">
      <c r="A12" s="12" t="s">
        <v>291</v>
      </c>
      <c r="B12" s="16"/>
      <c r="C12" s="13">
        <f>0-(('Form III Balance sheet'!C38-'Form III Balance sheet'!B38)+('Form III Balance sheet'!C39-'Form III Balance sheet'!B39))</f>
        <v>-50</v>
      </c>
      <c r="D12" s="13">
        <f>0-(('Form III Balance sheet'!D38-'Form III Balance sheet'!C38)+('Form III Balance sheet'!D39-'Form III Balance sheet'!C39))</f>
        <v>500</v>
      </c>
      <c r="E12" s="13">
        <f>0-(('Form III Balance sheet'!E38-'Form III Balance sheet'!D38)+('Form III Balance sheet'!E39-'Form III Balance sheet'!D39))</f>
        <v>0</v>
      </c>
      <c r="F12" s="13">
        <f>0-(('Form III Balance sheet'!F38-'Form III Balance sheet'!E38)+('Form III Balance sheet'!F39-'Form III Balance sheet'!E39))</f>
        <v>0</v>
      </c>
      <c r="G12" s="11" t="s">
        <v>15</v>
      </c>
    </row>
    <row r="13" spans="1:7" x14ac:dyDescent="0.25">
      <c r="A13" s="12" t="s">
        <v>292</v>
      </c>
      <c r="B13" s="16"/>
      <c r="C13" s="13">
        <f>0-(('Form III Balance sheet'!C47-'Form III Balance sheet'!B47)+('Form III Balance sheet'!C49-'Form III Balance sheet'!B49))</f>
        <v>-10</v>
      </c>
      <c r="D13" s="13">
        <f>0-(('Form III Balance sheet'!D47-'Form III Balance sheet'!C47)+('Form III Balance sheet'!D49-'Form III Balance sheet'!C49))</f>
        <v>90</v>
      </c>
      <c r="E13" s="13">
        <f>0-(('Form III Balance sheet'!E47-'Form III Balance sheet'!D47)+('Form III Balance sheet'!E49-'Form III Balance sheet'!D49))</f>
        <v>0</v>
      </c>
      <c r="F13" s="13">
        <f>0-(('Form III Balance sheet'!F47-'Form III Balance sheet'!E47)+('Form III Balance sheet'!F49-'Form III Balance sheet'!E49))</f>
        <v>0</v>
      </c>
      <c r="G13" s="11" t="s">
        <v>15</v>
      </c>
    </row>
    <row r="14" spans="1:7" x14ac:dyDescent="0.25">
      <c r="A14" s="12" t="s">
        <v>293</v>
      </c>
      <c r="B14" s="16"/>
      <c r="C14" s="13">
        <f>'Form III Balance sheet'!C8-'Form III Balance sheet'!B8</f>
        <v>35</v>
      </c>
      <c r="D14" s="13">
        <f>'Form III Balance sheet'!D8-'Form III Balance sheet'!C8</f>
        <v>-250</v>
      </c>
      <c r="E14" s="13">
        <f>'Form III Balance sheet'!E8-'Form III Balance sheet'!D8</f>
        <v>0</v>
      </c>
      <c r="F14" s="13">
        <f>'Form III Balance sheet'!F8-'Form III Balance sheet'!E8</f>
        <v>0</v>
      </c>
      <c r="G14" s="11" t="s">
        <v>15</v>
      </c>
    </row>
    <row r="15" spans="1:7" x14ac:dyDescent="0.25">
      <c r="A15" s="12" t="s">
        <v>294</v>
      </c>
      <c r="B15" s="16"/>
      <c r="C15" s="13">
        <f>(('Form III Balance sheet'!C9-'Form III Balance sheet'!B9)+('Form III Balance sheet'!C12-'Form III Balance sheet'!B12))+('Form III Balance sheet'!C14-'Form III Balance sheet'!B14)</f>
        <v>35</v>
      </c>
      <c r="D15" s="13">
        <f>(('Form III Balance sheet'!D9-'Form III Balance sheet'!C9)+('Form III Balance sheet'!D12-'Form III Balance sheet'!C12))+('Form III Balance sheet'!D14-'Form III Balance sheet'!C14)</f>
        <v>-130</v>
      </c>
      <c r="E15" s="13">
        <f>(('Form III Balance sheet'!E9-'Form III Balance sheet'!D9)+('Form III Balance sheet'!E12-'Form III Balance sheet'!D12))+('Form III Balance sheet'!E14-'Form III Balance sheet'!D14)</f>
        <v>0</v>
      </c>
      <c r="F15" s="13">
        <f>(('Form III Balance sheet'!F9-'Form III Balance sheet'!E9)+('Form III Balance sheet'!F12-'Form III Balance sheet'!E12))+('Form III Balance sheet'!F14-'Form III Balance sheet'!E14)</f>
        <v>0</v>
      </c>
      <c r="G15" s="11" t="s">
        <v>295</v>
      </c>
    </row>
    <row r="16" spans="1:7" x14ac:dyDescent="0.25">
      <c r="A16" s="9" t="s">
        <v>296</v>
      </c>
      <c r="B16" s="10"/>
      <c r="C16" s="15">
        <f>((((C10+C11)+C12)+C13)+C14)+C15</f>
        <v>420</v>
      </c>
      <c r="D16" s="15">
        <f>((((D10+D11)+D12)+D13)+D14)+D15</f>
        <v>610</v>
      </c>
      <c r="E16" s="15">
        <f>((((E10+E11)+E12)+E13)+E14)+E15</f>
        <v>0</v>
      </c>
      <c r="F16" s="15">
        <f>((((F10+F11)+F12)+F13)+F14)+F15</f>
        <v>0</v>
      </c>
      <c r="G16" s="11" t="s">
        <v>15</v>
      </c>
    </row>
    <row r="17" spans="1:7" x14ac:dyDescent="0.25">
      <c r="A17" s="12" t="s">
        <v>297</v>
      </c>
      <c r="B17" s="16"/>
      <c r="C17" s="13">
        <f>0-(('Form II Operating'!C34+(0-('Form III Balance sheet'!C10-'Form III Balance sheet'!B10)))+(('Form III Balance sheet'!C48-'Form III Balance sheet'!B48)+('Form III Balance sheet'!C64-'Form III Balance sheet'!B64)))</f>
        <v>-70</v>
      </c>
      <c r="D17" s="13">
        <f>0-(('Form II Operating'!D34+(0-('Form III Balance sheet'!D10-'Form III Balance sheet'!C10)))+(('Form III Balance sheet'!D48-'Form III Balance sheet'!C48)+('Form III Balance sheet'!D64-'Form III Balance sheet'!C64)))</f>
        <v>5</v>
      </c>
      <c r="E17" s="13">
        <f>0-(('Form II Operating'!E34+(0-('Form III Balance sheet'!E10-'Form III Balance sheet'!D10)))+(('Form III Balance sheet'!E48-'Form III Balance sheet'!D48)+('Form III Balance sheet'!E64-'Form III Balance sheet'!D64)))</f>
        <v>0</v>
      </c>
      <c r="F17" s="13">
        <f>0-(('Form II Operating'!F34+(0-('Form III Balance sheet'!F10-'Form III Balance sheet'!E10)))+(('Form III Balance sheet'!F48-'Form III Balance sheet'!E48)+('Form III Balance sheet'!F64-'Form III Balance sheet'!E64)))</f>
        <v>0</v>
      </c>
      <c r="G17" s="11" t="s">
        <v>298</v>
      </c>
    </row>
    <row r="18" spans="1:7" x14ac:dyDescent="0.25">
      <c r="A18" s="12" t="s">
        <v>299</v>
      </c>
      <c r="B18" s="16"/>
      <c r="C18" s="13">
        <f>'Form II Operating'!C35</f>
        <v>0</v>
      </c>
      <c r="D18" s="13">
        <f>'Form II Operating'!D35</f>
        <v>0</v>
      </c>
      <c r="E18" s="13">
        <f>'Form II Operating'!E35</f>
        <v>0</v>
      </c>
      <c r="F18" s="13">
        <f>'Form II Operating'!F35</f>
        <v>0</v>
      </c>
      <c r="G18" s="11" t="s">
        <v>15</v>
      </c>
    </row>
    <row r="19" spans="1:7" x14ac:dyDescent="0.25">
      <c r="A19" s="9" t="s">
        <v>300</v>
      </c>
      <c r="B19" s="10"/>
      <c r="C19" s="15">
        <f>(C16+C17)+C18</f>
        <v>350</v>
      </c>
      <c r="D19" s="15">
        <f>(D16+D17)+D18</f>
        <v>615</v>
      </c>
      <c r="E19" s="15">
        <f>(E16+E17)+E18</f>
        <v>0</v>
      </c>
      <c r="F19" s="15">
        <f>(F16+F17)+F18</f>
        <v>0</v>
      </c>
      <c r="G19" s="11" t="s">
        <v>15</v>
      </c>
    </row>
    <row r="20" spans="1:7" x14ac:dyDescent="0.25">
      <c r="A20" s="9" t="s">
        <v>301</v>
      </c>
      <c r="B20" s="10"/>
      <c r="C20" s="10"/>
      <c r="D20" s="10"/>
      <c r="E20" s="10"/>
      <c r="F20" s="10"/>
      <c r="G20" s="11" t="s">
        <v>15</v>
      </c>
    </row>
    <row r="21" spans="1:7" x14ac:dyDescent="0.25">
      <c r="A21" s="12" t="s">
        <v>302</v>
      </c>
      <c r="B21" s="16"/>
      <c r="C21" s="13">
        <f>0-(('Form III Balance sheet'!C54-'Form III Balance sheet'!B54)+'Form II Operating'!C18)</f>
        <v>-220</v>
      </c>
      <c r="D21" s="13">
        <f>0-(('Form III Balance sheet'!D54-'Form III Balance sheet'!C54)+'Form II Operating'!D18)</f>
        <v>1300</v>
      </c>
      <c r="E21" s="13">
        <f>0-(('Form III Balance sheet'!E54-'Form III Balance sheet'!D54)+'Form II Operating'!E18)</f>
        <v>0</v>
      </c>
      <c r="F21" s="13">
        <f>0-(('Form III Balance sheet'!F54-'Form III Balance sheet'!E54)+'Form II Operating'!F18)</f>
        <v>0</v>
      </c>
      <c r="G21" s="11" t="s">
        <v>267</v>
      </c>
    </row>
    <row r="22" spans="1:7" x14ac:dyDescent="0.25">
      <c r="A22" s="12" t="s">
        <v>303</v>
      </c>
      <c r="B22" s="16"/>
      <c r="C22" s="13">
        <f>0-(((('Form III Balance sheet'!C37-'Form III Balance sheet'!B37)+('Form III Balance sheet'!C61-'Form III Balance sheet'!B61))+('Form III Balance sheet'!C63-'Form III Balance sheet'!B63))+('Form III Balance sheet'!C65-'Form III Balance sheet'!B65))</f>
        <v>-20</v>
      </c>
      <c r="D22" s="13">
        <f>0-(((('Form III Balance sheet'!D37-'Form III Balance sheet'!C37)+('Form III Balance sheet'!D61-'Form III Balance sheet'!C61))+('Form III Balance sheet'!D63-'Form III Balance sheet'!C63))+('Form III Balance sheet'!D65-'Form III Balance sheet'!C65))</f>
        <v>325</v>
      </c>
      <c r="E22" s="13">
        <f>0-(((('Form III Balance sheet'!E37-'Form III Balance sheet'!D37)+('Form III Balance sheet'!E61-'Form III Balance sheet'!D61))+('Form III Balance sheet'!E63-'Form III Balance sheet'!D63))+('Form III Balance sheet'!E65-'Form III Balance sheet'!D65))</f>
        <v>0</v>
      </c>
      <c r="F22" s="13">
        <f>0-(((('Form III Balance sheet'!F37-'Form III Balance sheet'!E37)+('Form III Balance sheet'!F61-'Form III Balance sheet'!E61))+('Form III Balance sheet'!F63-'Form III Balance sheet'!E63))+('Form III Balance sheet'!F65-'Form III Balance sheet'!E65))</f>
        <v>0</v>
      </c>
      <c r="G22" s="11" t="s">
        <v>15</v>
      </c>
    </row>
    <row r="23" spans="1:7" x14ac:dyDescent="0.25">
      <c r="A23" s="12" t="s">
        <v>304</v>
      </c>
      <c r="B23" s="16"/>
      <c r="C23" s="13">
        <f>'Form II Operating'!C29</f>
        <v>40</v>
      </c>
      <c r="D23" s="13">
        <f>'Form II Operating'!D29</f>
        <v>0</v>
      </c>
      <c r="E23" s="13">
        <f>'Form II Operating'!E29</f>
        <v>0</v>
      </c>
      <c r="F23" s="13">
        <f>'Form II Operating'!F29</f>
        <v>0</v>
      </c>
      <c r="G23" s="11" t="s">
        <v>15</v>
      </c>
    </row>
    <row r="24" spans="1:7" x14ac:dyDescent="0.25">
      <c r="A24" s="9" t="s">
        <v>305</v>
      </c>
      <c r="B24" s="10"/>
      <c r="C24" s="15">
        <f>(C21+C22)+C23</f>
        <v>-200</v>
      </c>
      <c r="D24" s="15">
        <f>(D21+D22)+D23</f>
        <v>1625</v>
      </c>
      <c r="E24" s="15">
        <f>(E21+E22)+E23</f>
        <v>0</v>
      </c>
      <c r="F24" s="15">
        <f>(F21+F22)+F23</f>
        <v>0</v>
      </c>
      <c r="G24" s="11" t="s">
        <v>15</v>
      </c>
    </row>
    <row r="25" spans="1:7" x14ac:dyDescent="0.25">
      <c r="A25" s="9" t="s">
        <v>306</v>
      </c>
      <c r="B25" s="10"/>
      <c r="C25" s="10"/>
      <c r="D25" s="10"/>
      <c r="E25" s="10"/>
      <c r="F25" s="10"/>
      <c r="G25" s="11" t="s">
        <v>15</v>
      </c>
    </row>
    <row r="26" spans="1:7" x14ac:dyDescent="0.25">
      <c r="A26" s="12" t="s">
        <v>307</v>
      </c>
      <c r="B26" s="16"/>
      <c r="C26" s="13">
        <f>(('Form III Balance sheet'!C27-'Form III Balance sheet'!B27)+('Form III Balance sheet'!C28-'Form III Balance sheet'!B28))+('Form III Balance sheet'!C19-'Form III Balance sheet'!B19)</f>
        <v>0</v>
      </c>
      <c r="D26" s="13">
        <f>(('Form III Balance sheet'!D27-'Form III Balance sheet'!C27)+('Form III Balance sheet'!D28-'Form III Balance sheet'!C28))+('Form III Balance sheet'!D19-'Form III Balance sheet'!C19)</f>
        <v>-500</v>
      </c>
      <c r="E26" s="13">
        <f>(('Form III Balance sheet'!E27-'Form III Balance sheet'!D27)+('Form III Balance sheet'!E28-'Form III Balance sheet'!D28))+('Form III Balance sheet'!E19-'Form III Balance sheet'!D19)</f>
        <v>0</v>
      </c>
      <c r="F26" s="13">
        <f>(('Form III Balance sheet'!F27-'Form III Balance sheet'!E27)+('Form III Balance sheet'!F28-'Form III Balance sheet'!E28))+('Form III Balance sheet'!F19-'Form III Balance sheet'!E19)</f>
        <v>0</v>
      </c>
      <c r="G26" s="11" t="s">
        <v>15</v>
      </c>
    </row>
    <row r="27" spans="1:7" x14ac:dyDescent="0.25">
      <c r="A27" s="12" t="s">
        <v>308</v>
      </c>
      <c r="B27" s="16"/>
      <c r="C27" s="13">
        <f>(((('Form III Balance sheet'!C18-'Form III Balance sheet'!B18)+('Form III Balance sheet'!C20-'Form III Balance sheet'!B20))+('Form III Balance sheet'!C21-'Form III Balance sheet'!B21))+('Form III Balance sheet'!C22-'Form III Balance sheet'!B22))+('Form III Balance sheet'!C13-'Form III Balance sheet'!B13)</f>
        <v>-50</v>
      </c>
      <c r="D27" s="13">
        <f>(((('Form III Balance sheet'!D18-'Form III Balance sheet'!C18)+('Form III Balance sheet'!D20-'Form III Balance sheet'!C20))+('Form III Balance sheet'!D21-'Form III Balance sheet'!C21))+('Form III Balance sheet'!D22-'Form III Balance sheet'!C22))+('Form III Balance sheet'!D13-'Form III Balance sheet'!C13)</f>
        <v>-300</v>
      </c>
      <c r="E27" s="13">
        <f>(((('Form III Balance sheet'!E18-'Form III Balance sheet'!D18)+('Form III Balance sheet'!E20-'Form III Balance sheet'!D20))+('Form III Balance sheet'!E21-'Form III Balance sheet'!D21))+('Form III Balance sheet'!E22-'Form III Balance sheet'!D22))+('Form III Balance sheet'!E13-'Form III Balance sheet'!D13)</f>
        <v>0</v>
      </c>
      <c r="F27" s="13">
        <f>(((('Form III Balance sheet'!F18-'Form III Balance sheet'!E18)+('Form III Balance sheet'!F20-'Form III Balance sheet'!E20))+('Form III Balance sheet'!F21-'Form III Balance sheet'!E21))+('Form III Balance sheet'!F22-'Form III Balance sheet'!E22))+('Form III Balance sheet'!F13-'Form III Balance sheet'!E13)</f>
        <v>0</v>
      </c>
      <c r="G27" s="11" t="s">
        <v>309</v>
      </c>
    </row>
    <row r="28" spans="1:7" x14ac:dyDescent="0.25">
      <c r="A28" s="12" t="s">
        <v>310</v>
      </c>
      <c r="B28" s="16"/>
      <c r="C28" s="13">
        <f>'Form III Balance sheet'!C23-'Form III Balance sheet'!B23</f>
        <v>-5</v>
      </c>
      <c r="D28" s="13">
        <f>'Form III Balance sheet'!D23-'Form III Balance sheet'!C23</f>
        <v>-90</v>
      </c>
      <c r="E28" s="13">
        <f>'Form III Balance sheet'!E23-'Form III Balance sheet'!D23</f>
        <v>0</v>
      </c>
      <c r="F28" s="13">
        <f>'Form III Balance sheet'!F23-'Form III Balance sheet'!E23</f>
        <v>0</v>
      </c>
      <c r="G28" s="11" t="s">
        <v>311</v>
      </c>
    </row>
    <row r="29" spans="1:7" x14ac:dyDescent="0.25">
      <c r="A29" s="12" t="s">
        <v>312</v>
      </c>
      <c r="B29" s="16"/>
      <c r="C29" s="13">
        <f>('Form III Balance sheet'!C6-'Form III Balance sheet'!B6)+('Form III Balance sheet'!C7-'Form III Balance sheet'!B7)</f>
        <v>50</v>
      </c>
      <c r="D29" s="13">
        <f>('Form III Balance sheet'!D6-'Form III Balance sheet'!C6)+('Form III Balance sheet'!D7-'Form III Balance sheet'!C7)</f>
        <v>-200</v>
      </c>
      <c r="E29" s="13">
        <f>('Form III Balance sheet'!E6-'Form III Balance sheet'!D6)+('Form III Balance sheet'!E7-'Form III Balance sheet'!D7)</f>
        <v>0</v>
      </c>
      <c r="F29" s="13">
        <f>('Form III Balance sheet'!F6-'Form III Balance sheet'!E6)+('Form III Balance sheet'!F7-'Form III Balance sheet'!E7)</f>
        <v>0</v>
      </c>
      <c r="G29" s="11" t="s">
        <v>15</v>
      </c>
    </row>
    <row r="30" spans="1:7" x14ac:dyDescent="0.25">
      <c r="A30" s="12" t="s">
        <v>313</v>
      </c>
      <c r="B30" s="16"/>
      <c r="C30" s="13">
        <f>0-'Form II Operating'!C26</f>
        <v>-60</v>
      </c>
      <c r="D30" s="13">
        <f>0-'Form II Operating'!D26</f>
        <v>0</v>
      </c>
      <c r="E30" s="13">
        <f>0-'Form II Operating'!E26</f>
        <v>0</v>
      </c>
      <c r="F30" s="13">
        <f>0-'Form II Operating'!F26</f>
        <v>0</v>
      </c>
      <c r="G30" s="11" t="s">
        <v>15</v>
      </c>
    </row>
    <row r="31" spans="1:7" x14ac:dyDescent="0.25">
      <c r="A31" s="12" t="s">
        <v>314</v>
      </c>
      <c r="B31" s="16"/>
      <c r="C31" s="13">
        <f>0-('Form II Operating'!C38-('Form III Balance sheet'!C11-'Form III Balance sheet'!B11))</f>
        <v>0</v>
      </c>
      <c r="D31" s="13">
        <f>0-('Form II Operating'!D38-('Form III Balance sheet'!D11-'Form III Balance sheet'!C11))</f>
        <v>0</v>
      </c>
      <c r="E31" s="13">
        <f>0-('Form II Operating'!E38-('Form III Balance sheet'!E11-'Form III Balance sheet'!D11))</f>
        <v>0</v>
      </c>
      <c r="F31" s="13">
        <f>0-('Form II Operating'!F38-('Form III Balance sheet'!F11-'Form III Balance sheet'!E11))</f>
        <v>0</v>
      </c>
      <c r="G31" s="11" t="s">
        <v>315</v>
      </c>
    </row>
    <row r="32" spans="1:7" x14ac:dyDescent="0.25">
      <c r="A32" s="12" t="s">
        <v>316</v>
      </c>
      <c r="B32" s="16"/>
      <c r="C32" s="13">
        <f>(('Form III Balance sheet'!C32-'Form III Balance sheet'!B32)-(('Form III Balance sheet'!C27-'Form III Balance sheet'!B27)+('Form III Balance sheet'!C28-'Form III Balance sheet'!B28)))-('Form II Operating'!C36-'Form II Operating'!C38)</f>
        <v>-60</v>
      </c>
      <c r="D32" s="13">
        <f>(('Form III Balance sheet'!D32-'Form III Balance sheet'!C32)-(('Form III Balance sheet'!D27-'Form III Balance sheet'!C27)+('Form III Balance sheet'!D28-'Form III Balance sheet'!C28)))-('Form II Operating'!D36-'Form II Operating'!D38)</f>
        <v>-1260</v>
      </c>
      <c r="E32" s="13">
        <f>(('Form III Balance sheet'!E32-'Form III Balance sheet'!D32)-(('Form III Balance sheet'!E27-'Form III Balance sheet'!D27)+('Form III Balance sheet'!E28-'Form III Balance sheet'!D28)))-('Form II Operating'!E36-'Form II Operating'!E38)</f>
        <v>0</v>
      </c>
      <c r="F32" s="13">
        <f>(('Form III Balance sheet'!F32-'Form III Balance sheet'!E32)-(('Form III Balance sheet'!F27-'Form III Balance sheet'!E27)+('Form III Balance sheet'!F28-'Form III Balance sheet'!E28)))-('Form II Operating'!F36-'Form II Operating'!F38)</f>
        <v>0</v>
      </c>
      <c r="G32" s="11" t="s">
        <v>317</v>
      </c>
    </row>
    <row r="33" spans="1:7" x14ac:dyDescent="0.25">
      <c r="A33" s="9" t="s">
        <v>318</v>
      </c>
      <c r="B33" s="10"/>
      <c r="C33" s="15">
        <f>(((((C26+C27)+C28)+C29)+C30)+C31)+C32</f>
        <v>-125</v>
      </c>
      <c r="D33" s="15">
        <f>(((((D26+D27)+D28)+D29)+D30)+D31)+D32</f>
        <v>-2350</v>
      </c>
      <c r="E33" s="15">
        <f>(((((E26+E27)+E28)+E29)+E30)+E31)+E32</f>
        <v>0</v>
      </c>
      <c r="F33" s="15">
        <f>(((((F26+F27)+F28)+F29)+F30)+F31)+F32</f>
        <v>0</v>
      </c>
      <c r="G33" s="11" t="s">
        <v>15</v>
      </c>
    </row>
    <row r="34" spans="1:7" x14ac:dyDescent="0.25">
      <c r="A34" s="9" t="s">
        <v>319</v>
      </c>
      <c r="B34" s="10"/>
      <c r="C34" s="15">
        <f>(C19+C24)+C33</f>
        <v>25</v>
      </c>
      <c r="D34" s="15">
        <f>(D19+D24)+D33</f>
        <v>-110</v>
      </c>
      <c r="E34" s="15">
        <f>(E19+E24)+E33</f>
        <v>0</v>
      </c>
      <c r="F34" s="15">
        <f>(F19+F24)+F33</f>
        <v>0</v>
      </c>
      <c r="G34" s="11" t="s">
        <v>15</v>
      </c>
    </row>
    <row r="35" spans="1:7" x14ac:dyDescent="0.25">
      <c r="A35" s="12" t="s">
        <v>320</v>
      </c>
      <c r="B35" s="16"/>
      <c r="C35" s="13">
        <f>'Form III Balance sheet'!C36-'Form III Balance sheet'!B36</f>
        <v>25</v>
      </c>
      <c r="D35" s="13">
        <f>'Form III Balance sheet'!D36-'Form III Balance sheet'!C36</f>
        <v>-110</v>
      </c>
      <c r="E35" s="13">
        <f>'Form III Balance sheet'!E36-'Form III Balance sheet'!D36</f>
        <v>0</v>
      </c>
      <c r="F35" s="13">
        <f>'Form III Balance sheet'!F36-'Form III Balance sheet'!E36</f>
        <v>0</v>
      </c>
      <c r="G35" s="11" t="s">
        <v>15</v>
      </c>
    </row>
    <row r="36" spans="1:7" x14ac:dyDescent="0.25">
      <c r="A36" s="18" t="s">
        <v>321</v>
      </c>
      <c r="B36" s="20"/>
      <c r="C36" s="19">
        <f>C34-C35</f>
        <v>0</v>
      </c>
      <c r="D36" s="19">
        <f>D34-D35</f>
        <v>0</v>
      </c>
      <c r="E36" s="19">
        <f>E34-E35</f>
        <v>0</v>
      </c>
      <c r="F36" s="19">
        <f>F34-F35</f>
        <v>0</v>
      </c>
      <c r="G36" s="21" t="s">
        <v>15</v>
      </c>
    </row>
  </sheetData>
  <mergeCells count="1">
    <mergeCell ref="A1:G1"/>
  </mergeCells>
  <conditionalFormatting sqref="C36:F36">
    <cfRule type="expression" dxfId="6" priority="1">
      <formula>ABS(N(C36))&gt;0.5</formula>
    </cfRule>
  </conditionalFormatting>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workbookViewId="0">
      <pane xSplit="1" ySplit="4" topLeftCell="B5" activePane="bottomRight" state="frozen"/>
      <selection pane="bottomRight"/>
    </sheetView>
  </sheetViews>
  <sheetFormatPr defaultRowHeight="15" outlineLevelRow="0" outlineLevelCol="0" x14ac:dyDescent="55"/>
  <cols>
    <col min="1" max="1" width="76" customWidth="1"/>
    <col min="2" max="6" width="16" customWidth="1"/>
    <col min="7" max="7" width="22" customWidth="1"/>
  </cols>
  <sheetData>
    <row r="1" spans="1:7" s="4" customFormat="1" x14ac:dyDescent="0.25">
      <c r="A1" s="4" t="s">
        <v>322</v>
      </c>
      <c r="B1" s="4"/>
      <c r="C1" s="4"/>
      <c r="D1" s="4"/>
      <c r="E1" s="4"/>
      <c r="F1" s="4"/>
      <c r="G1" s="4"/>
    </row>
    <row r="3" spans="1:7" x14ac:dyDescent="0.25">
      <c r="A3" s="5" t="s">
        <v>31</v>
      </c>
      <c r="B3" s="5" t="s">
        <v>32</v>
      </c>
      <c r="C3" s="5" t="s">
        <v>33</v>
      </c>
      <c r="D3" s="6" t="s">
        <v>34</v>
      </c>
      <c r="E3" s="6" t="s">
        <v>35</v>
      </c>
      <c r="F3" s="6" t="s">
        <v>36</v>
      </c>
      <c r="G3" s="5" t="s">
        <v>323</v>
      </c>
    </row>
    <row r="4" spans="1:7" x14ac:dyDescent="0.25">
      <c r="A4" s="7" t="s">
        <v>15</v>
      </c>
      <c r="B4" s="7" t="s">
        <v>38</v>
      </c>
      <c r="C4" s="7" t="s">
        <v>38</v>
      </c>
      <c r="D4" s="8" t="s">
        <v>39</v>
      </c>
      <c r="E4" s="8" t="s">
        <v>40</v>
      </c>
      <c r="F4" s="8" t="s">
        <v>40</v>
      </c>
      <c r="G4" s="7"/>
    </row>
    <row r="5" spans="1:7" x14ac:dyDescent="0.25">
      <c r="A5" s="9" t="s">
        <v>324</v>
      </c>
      <c r="B5" s="10"/>
      <c r="C5" s="10"/>
      <c r="D5" s="10"/>
      <c r="E5" s="10"/>
      <c r="F5" s="10"/>
      <c r="G5" s="11"/>
    </row>
    <row r="6" spans="1:7" x14ac:dyDescent="0.25">
      <c r="A6" s="9" t="s">
        <v>325</v>
      </c>
      <c r="B6" s="15"/>
      <c r="C6" s="15"/>
      <c r="D6" s="15"/>
      <c r="E6" s="15"/>
      <c r="F6" s="15"/>
      <c r="G6" s="11" t="s">
        <v>326</v>
      </c>
    </row>
    <row r="7" spans="1:7" x14ac:dyDescent="0.25">
      <c r="A7" s="9" t="s">
        <v>327</v>
      </c>
      <c r="B7" s="15">
        <v>1477</v>
      </c>
      <c r="C7" s="15">
        <v>1585</v>
      </c>
      <c r="D7" s="15">
        <f>SUM(D8,D9,D10,D11,D12,D13,D14,D15,D16,D17,D22,D23,D24)</f>
        <v>0</v>
      </c>
      <c r="E7" s="15">
        <f>SUM(E8,E9,E10,E11,E12,E13,E14,E15,E16,E17,E22,E23,E24)</f>
        <v>0</v>
      </c>
      <c r="F7" s="15">
        <f>SUM(F8,F9,F10,F11,F12,F13,F14,F15,F16,F17,F22,F23,F24)</f>
        <v>0</v>
      </c>
      <c r="G7" s="11" t="s">
        <v>328</v>
      </c>
    </row>
    <row r="8" spans="1:7" x14ac:dyDescent="0.25">
      <c r="A8" s="12" t="s">
        <v>329</v>
      </c>
      <c r="B8" s="13">
        <v>1100</v>
      </c>
      <c r="C8" s="13">
        <v>1200</v>
      </c>
      <c r="D8" s="14"/>
      <c r="E8" s="14"/>
      <c r="F8" s="14"/>
      <c r="G8" s="11" t="s">
        <v>330</v>
      </c>
    </row>
    <row r="9" spans="1:7" x14ac:dyDescent="0.25">
      <c r="A9" s="12" t="s">
        <v>331</v>
      </c>
      <c r="B9" s="13">
        <v>70</v>
      </c>
      <c r="C9" s="13">
        <v>60</v>
      </c>
      <c r="D9" s="14"/>
      <c r="E9" s="14"/>
      <c r="F9" s="14"/>
      <c r="G9" s="11" t="s">
        <v>332</v>
      </c>
    </row>
    <row r="10" spans="1:7" x14ac:dyDescent="0.25">
      <c r="A10" s="12" t="s">
        <v>333</v>
      </c>
      <c r="B10" s="13">
        <v>30</v>
      </c>
      <c r="C10" s="13">
        <v>40</v>
      </c>
      <c r="D10" s="14"/>
      <c r="E10" s="14"/>
      <c r="F10" s="14"/>
      <c r="G10" s="11" t="s">
        <v>334</v>
      </c>
    </row>
    <row r="11" spans="1:7" x14ac:dyDescent="0.25">
      <c r="A11" s="12" t="s">
        <v>335</v>
      </c>
      <c r="B11" s="13"/>
      <c r="C11" s="13"/>
      <c r="D11" s="14"/>
      <c r="E11" s="14"/>
      <c r="F11" s="14"/>
      <c r="G11" s="11" t="s">
        <v>336</v>
      </c>
    </row>
    <row r="12" spans="1:7" x14ac:dyDescent="0.25">
      <c r="A12" s="12" t="s">
        <v>337</v>
      </c>
      <c r="B12" s="13"/>
      <c r="C12" s="13"/>
      <c r="D12" s="14"/>
      <c r="E12" s="14"/>
      <c r="F12" s="14"/>
      <c r="G12" s="11" t="s">
        <v>338</v>
      </c>
    </row>
    <row r="13" spans="1:7" x14ac:dyDescent="0.25">
      <c r="A13" s="12" t="s">
        <v>339</v>
      </c>
      <c r="B13" s="13">
        <v>30</v>
      </c>
      <c r="C13" s="13">
        <v>25</v>
      </c>
      <c r="D13" s="14"/>
      <c r="E13" s="14"/>
      <c r="F13" s="14"/>
      <c r="G13" s="11" t="s">
        <v>340</v>
      </c>
    </row>
    <row r="14" spans="1:7" x14ac:dyDescent="0.25">
      <c r="A14" s="12" t="s">
        <v>341</v>
      </c>
      <c r="B14" s="13"/>
      <c r="C14" s="13"/>
      <c r="D14" s="14"/>
      <c r="E14" s="14"/>
      <c r="F14" s="14"/>
      <c r="G14" s="11" t="s">
        <v>342</v>
      </c>
    </row>
    <row r="15" spans="1:7" x14ac:dyDescent="0.25">
      <c r="A15" s="12" t="s">
        <v>343</v>
      </c>
      <c r="B15" s="13"/>
      <c r="C15" s="13"/>
      <c r="D15" s="14"/>
      <c r="E15" s="14"/>
      <c r="F15" s="14"/>
      <c r="G15" s="11" t="s">
        <v>344</v>
      </c>
    </row>
    <row r="16" spans="1:7" x14ac:dyDescent="0.25">
      <c r="A16" s="12" t="s">
        <v>345</v>
      </c>
      <c r="B16" s="13"/>
      <c r="C16" s="13"/>
      <c r="D16" s="14"/>
      <c r="E16" s="14"/>
      <c r="F16" s="14"/>
      <c r="G16" s="11" t="s">
        <v>346</v>
      </c>
    </row>
    <row r="17" spans="1:7" x14ac:dyDescent="0.25">
      <c r="A17" s="9" t="s">
        <v>347</v>
      </c>
      <c r="B17" s="15">
        <v>195</v>
      </c>
      <c r="C17" s="15">
        <v>205</v>
      </c>
      <c r="D17" s="15">
        <f>SUM(D18,D19,D20,D21)</f>
        <v>0</v>
      </c>
      <c r="E17" s="15">
        <f>SUM(E18,E19,E20,E21)</f>
        <v>0</v>
      </c>
      <c r="F17" s="15">
        <f>SUM(F18,F19,F20,F21)</f>
        <v>0</v>
      </c>
      <c r="G17" s="11" t="s">
        <v>348</v>
      </c>
    </row>
    <row r="18" spans="1:7" x14ac:dyDescent="0.25">
      <c r="A18" s="12" t="s">
        <v>349</v>
      </c>
      <c r="B18" s="13">
        <v>150</v>
      </c>
      <c r="C18" s="13">
        <v>150</v>
      </c>
      <c r="D18" s="14"/>
      <c r="E18" s="14"/>
      <c r="F18" s="14"/>
      <c r="G18" s="11" t="s">
        <v>350</v>
      </c>
    </row>
    <row r="19" spans="1:7" x14ac:dyDescent="0.25">
      <c r="A19" s="12" t="s">
        <v>351</v>
      </c>
      <c r="B19" s="13"/>
      <c r="C19" s="13"/>
      <c r="D19" s="14"/>
      <c r="E19" s="14"/>
      <c r="F19" s="14"/>
      <c r="G19" s="11" t="s">
        <v>352</v>
      </c>
    </row>
    <row r="20" spans="1:7" x14ac:dyDescent="0.25">
      <c r="A20" s="12" t="s">
        <v>353</v>
      </c>
      <c r="B20" s="13">
        <v>15</v>
      </c>
      <c r="C20" s="13">
        <v>20</v>
      </c>
      <c r="D20" s="14"/>
      <c r="E20" s="14"/>
      <c r="F20" s="14"/>
      <c r="G20" s="11" t="s">
        <v>354</v>
      </c>
    </row>
    <row r="21" spans="1:7" x14ac:dyDescent="0.25">
      <c r="A21" s="12" t="s">
        <v>355</v>
      </c>
      <c r="B21" s="13">
        <v>30</v>
      </c>
      <c r="C21" s="13">
        <v>35</v>
      </c>
      <c r="D21" s="14"/>
      <c r="E21" s="14"/>
      <c r="F21" s="14"/>
      <c r="G21" s="11" t="s">
        <v>356</v>
      </c>
    </row>
    <row r="22" spans="1:7" x14ac:dyDescent="0.25">
      <c r="A22" s="12" t="s">
        <v>357</v>
      </c>
      <c r="B22" s="13">
        <v>12</v>
      </c>
      <c r="C22" s="13">
        <v>10</v>
      </c>
      <c r="D22" s="14"/>
      <c r="E22" s="14"/>
      <c r="F22" s="14"/>
      <c r="G22" s="11" t="s">
        <v>358</v>
      </c>
    </row>
    <row r="23" spans="1:7" x14ac:dyDescent="0.25">
      <c r="A23" s="12" t="s">
        <v>359</v>
      </c>
      <c r="B23" s="13"/>
      <c r="C23" s="13"/>
      <c r="D23" s="14"/>
      <c r="E23" s="14"/>
      <c r="F23" s="14"/>
      <c r="G23" s="11" t="s">
        <v>360</v>
      </c>
    </row>
    <row r="24" spans="1:7" x14ac:dyDescent="0.25">
      <c r="A24" s="12" t="s">
        <v>361</v>
      </c>
      <c r="B24" s="13">
        <v>40</v>
      </c>
      <c r="C24" s="13">
        <v>45</v>
      </c>
      <c r="D24" s="14"/>
      <c r="E24" s="14"/>
      <c r="F24" s="14"/>
      <c r="G24" s="11" t="s">
        <v>362</v>
      </c>
    </row>
    <row r="25" spans="1:7" x14ac:dyDescent="0.25">
      <c r="A25" s="9" t="s">
        <v>363</v>
      </c>
      <c r="B25" s="15">
        <v>1013</v>
      </c>
      <c r="C25" s="15">
        <v>1155</v>
      </c>
      <c r="D25" s="15">
        <f>SUM(D26,D27,D34,D35,D36)</f>
        <v>0</v>
      </c>
      <c r="E25" s="15">
        <f>SUM(E26,E27,E34,E35,E36)</f>
        <v>0</v>
      </c>
      <c r="F25" s="15">
        <f>SUM(F26,F27,F34,F35,F36)</f>
        <v>0</v>
      </c>
      <c r="G25" s="11" t="s">
        <v>364</v>
      </c>
    </row>
    <row r="26" spans="1:7" x14ac:dyDescent="0.25">
      <c r="A26" s="12" t="s">
        <v>365</v>
      </c>
      <c r="B26" s="13">
        <v>350</v>
      </c>
      <c r="C26" s="13">
        <v>400</v>
      </c>
      <c r="D26" s="14"/>
      <c r="E26" s="14"/>
      <c r="F26" s="14"/>
      <c r="G26" s="11" t="s">
        <v>366</v>
      </c>
    </row>
    <row r="27" spans="1:7" x14ac:dyDescent="0.25">
      <c r="A27" s="9" t="s">
        <v>347</v>
      </c>
      <c r="B27" s="15">
        <v>597</v>
      </c>
      <c r="C27" s="15">
        <v>685</v>
      </c>
      <c r="D27" s="15">
        <f>SUM(D28,D29,D30,D31,D32,D33)</f>
        <v>0</v>
      </c>
      <c r="E27" s="15">
        <f>SUM(E28,E29,E30,E31,E32,E33)</f>
        <v>0</v>
      </c>
      <c r="F27" s="15">
        <f>SUM(F28,F29,F30,F31,F32,F33)</f>
        <v>0</v>
      </c>
      <c r="G27" s="11" t="s">
        <v>367</v>
      </c>
    </row>
    <row r="28" spans="1:7" x14ac:dyDescent="0.25">
      <c r="A28" s="12" t="s">
        <v>349</v>
      </c>
      <c r="B28" s="13">
        <v>40</v>
      </c>
      <c r="C28" s="13">
        <v>50</v>
      </c>
      <c r="D28" s="14"/>
      <c r="E28" s="14"/>
      <c r="F28" s="14"/>
      <c r="G28" s="11" t="s">
        <v>368</v>
      </c>
    </row>
    <row r="29" spans="1:7" x14ac:dyDescent="0.25">
      <c r="A29" s="12" t="s">
        <v>351</v>
      </c>
      <c r="B29" s="13">
        <v>450</v>
      </c>
      <c r="C29" s="13">
        <v>500</v>
      </c>
      <c r="D29" s="14"/>
      <c r="E29" s="14"/>
      <c r="F29" s="14"/>
      <c r="G29" s="11" t="s">
        <v>369</v>
      </c>
    </row>
    <row r="30" spans="1:7" x14ac:dyDescent="0.25">
      <c r="A30" s="12" t="s">
        <v>370</v>
      </c>
      <c r="B30" s="13">
        <v>60</v>
      </c>
      <c r="C30" s="13">
        <v>80</v>
      </c>
      <c r="D30" s="14"/>
      <c r="E30" s="14"/>
      <c r="F30" s="14"/>
      <c r="G30" s="11" t="s">
        <v>371</v>
      </c>
    </row>
    <row r="31" spans="1:7" x14ac:dyDescent="0.25">
      <c r="A31" s="12" t="s">
        <v>372</v>
      </c>
      <c r="B31" s="13">
        <v>25</v>
      </c>
      <c r="C31" s="13">
        <v>30</v>
      </c>
      <c r="D31" s="14"/>
      <c r="E31" s="14"/>
      <c r="F31" s="14"/>
      <c r="G31" s="11" t="s">
        <v>373</v>
      </c>
    </row>
    <row r="32" spans="1:7" x14ac:dyDescent="0.25">
      <c r="A32" s="12" t="s">
        <v>353</v>
      </c>
      <c r="B32" s="13">
        <v>10</v>
      </c>
      <c r="C32" s="13">
        <v>10</v>
      </c>
      <c r="D32" s="14"/>
      <c r="E32" s="14"/>
      <c r="F32" s="14"/>
      <c r="G32" s="11" t="s">
        <v>374</v>
      </c>
    </row>
    <row r="33" spans="1:7" x14ac:dyDescent="0.25">
      <c r="A33" s="12" t="s">
        <v>355</v>
      </c>
      <c r="B33" s="13">
        <v>12</v>
      </c>
      <c r="C33" s="13">
        <v>15</v>
      </c>
      <c r="D33" s="14"/>
      <c r="E33" s="14"/>
      <c r="F33" s="14"/>
      <c r="G33" s="11" t="s">
        <v>375</v>
      </c>
    </row>
    <row r="34" spans="1:7" x14ac:dyDescent="0.25">
      <c r="A34" s="12" t="s">
        <v>376</v>
      </c>
      <c r="B34" s="13">
        <v>8</v>
      </c>
      <c r="C34" s="13">
        <v>5</v>
      </c>
      <c r="D34" s="14"/>
      <c r="E34" s="14"/>
      <c r="F34" s="14"/>
      <c r="G34" s="11" t="s">
        <v>377</v>
      </c>
    </row>
    <row r="35" spans="1:7" x14ac:dyDescent="0.25">
      <c r="A35" s="12" t="s">
        <v>378</v>
      </c>
      <c r="B35" s="13">
        <v>58</v>
      </c>
      <c r="C35" s="13">
        <v>65</v>
      </c>
      <c r="D35" s="14"/>
      <c r="E35" s="14"/>
      <c r="F35" s="14"/>
      <c r="G35" s="11" t="s">
        <v>379</v>
      </c>
    </row>
    <row r="36" spans="1:7" x14ac:dyDescent="0.25">
      <c r="A36" s="12" t="s">
        <v>380</v>
      </c>
      <c r="B36" s="13"/>
      <c r="C36" s="13"/>
      <c r="D36" s="14"/>
      <c r="E36" s="14"/>
      <c r="F36" s="14"/>
      <c r="G36" s="11" t="s">
        <v>381</v>
      </c>
    </row>
    <row r="37" spans="1:7" x14ac:dyDescent="0.25">
      <c r="A37" s="12" t="s">
        <v>382</v>
      </c>
      <c r="B37" s="13"/>
      <c r="C37" s="13"/>
      <c r="D37" s="14"/>
      <c r="E37" s="14"/>
      <c r="F37" s="14"/>
      <c r="G37" s="11" t="s">
        <v>383</v>
      </c>
    </row>
    <row r="38" spans="1:7" x14ac:dyDescent="0.25">
      <c r="A38" s="9" t="s">
        <v>384</v>
      </c>
      <c r="B38" s="15">
        <v>2490</v>
      </c>
      <c r="C38" s="15">
        <v>2740</v>
      </c>
      <c r="D38" s="26"/>
      <c r="E38" s="26"/>
      <c r="F38" s="26"/>
      <c r="G38" s="11" t="s">
        <v>385</v>
      </c>
    </row>
    <row r="39" spans="1:7" x14ac:dyDescent="0.25">
      <c r="A39" s="9" t="s">
        <v>386</v>
      </c>
      <c r="B39" s="15"/>
      <c r="C39" s="15"/>
      <c r="D39" s="15"/>
      <c r="E39" s="15"/>
      <c r="F39" s="15"/>
      <c r="G39" s="11" t="s">
        <v>387</v>
      </c>
    </row>
    <row r="40" spans="1:7" x14ac:dyDescent="0.25">
      <c r="A40" s="9" t="s">
        <v>388</v>
      </c>
      <c r="B40" s="15">
        <v>1580</v>
      </c>
      <c r="C40" s="15">
        <v>1760</v>
      </c>
      <c r="D40" s="15">
        <f>SUM(D41,D42,D43,D44)</f>
        <v>0</v>
      </c>
      <c r="E40" s="15">
        <f>SUM(E41,E42,E43,E44)</f>
        <v>0</v>
      </c>
      <c r="F40" s="15">
        <f>SUM(F41,F42,F43,F44)</f>
        <v>0</v>
      </c>
      <c r="G40" s="11" t="s">
        <v>389</v>
      </c>
    </row>
    <row r="41" spans="1:7" x14ac:dyDescent="0.25">
      <c r="A41" s="12" t="s">
        <v>390</v>
      </c>
      <c r="B41" s="13">
        <v>500</v>
      </c>
      <c r="C41" s="13">
        <v>500</v>
      </c>
      <c r="D41" s="14"/>
      <c r="E41" s="14"/>
      <c r="F41" s="14"/>
      <c r="G41" s="11" t="s">
        <v>391</v>
      </c>
    </row>
    <row r="42" spans="1:7" x14ac:dyDescent="0.25">
      <c r="A42" s="12" t="s">
        <v>392</v>
      </c>
      <c r="B42" s="13">
        <v>1080</v>
      </c>
      <c r="C42" s="13">
        <v>1260</v>
      </c>
      <c r="D42" s="14"/>
      <c r="E42" s="14"/>
      <c r="F42" s="14"/>
      <c r="G42" s="11" t="s">
        <v>393</v>
      </c>
    </row>
    <row r="43" spans="1:7" x14ac:dyDescent="0.25">
      <c r="A43" s="9" t="s">
        <v>394</v>
      </c>
      <c r="B43" s="15">
        <v>1580</v>
      </c>
      <c r="C43" s="15">
        <v>1760</v>
      </c>
      <c r="D43" s="26"/>
      <c r="E43" s="26"/>
      <c r="F43" s="26"/>
      <c r="G43" s="11" t="s">
        <v>395</v>
      </c>
    </row>
    <row r="44" spans="1:7" x14ac:dyDescent="0.25">
      <c r="A44" s="12" t="s">
        <v>396</v>
      </c>
      <c r="B44" s="13"/>
      <c r="C44" s="13"/>
      <c r="D44" s="14"/>
      <c r="E44" s="14"/>
      <c r="F44" s="14"/>
      <c r="G44" s="11" t="s">
        <v>397</v>
      </c>
    </row>
    <row r="45" spans="1:7" x14ac:dyDescent="0.25">
      <c r="A45" s="9" t="s">
        <v>398</v>
      </c>
      <c r="B45" s="15">
        <v>910</v>
      </c>
      <c r="C45" s="15">
        <v>980</v>
      </c>
      <c r="D45" s="26"/>
      <c r="E45" s="26"/>
      <c r="F45" s="26"/>
      <c r="G45" s="11" t="s">
        <v>399</v>
      </c>
    </row>
    <row r="46" spans="1:7" x14ac:dyDescent="0.25">
      <c r="A46" s="9" t="s">
        <v>400</v>
      </c>
      <c r="B46" s="15">
        <v>445</v>
      </c>
      <c r="C46" s="15">
        <v>390</v>
      </c>
      <c r="D46" s="15">
        <f>SUM(D47,D52,D53,D54)</f>
        <v>0</v>
      </c>
      <c r="E46" s="15">
        <f>SUM(E47,E52,E53,E54)</f>
        <v>0</v>
      </c>
      <c r="F46" s="15">
        <f>SUM(F47,F52,F53,F54)</f>
        <v>0</v>
      </c>
      <c r="G46" s="11" t="s">
        <v>401</v>
      </c>
    </row>
    <row r="47" spans="1:7" x14ac:dyDescent="0.25">
      <c r="A47" s="9" t="s">
        <v>402</v>
      </c>
      <c r="B47" s="15">
        <v>410</v>
      </c>
      <c r="C47" s="15">
        <v>350</v>
      </c>
      <c r="D47" s="15">
        <f>SUM(D48,D49,D50,D51)</f>
        <v>0</v>
      </c>
      <c r="E47" s="15">
        <f>SUM(E48,E49,E50,E51)</f>
        <v>0</v>
      </c>
      <c r="F47" s="15">
        <f>SUM(F48,F49,F50,F51)</f>
        <v>0</v>
      </c>
      <c r="G47" s="11" t="s">
        <v>403</v>
      </c>
    </row>
    <row r="48" spans="1:7" x14ac:dyDescent="0.25">
      <c r="A48" s="12" t="s">
        <v>404</v>
      </c>
      <c r="B48" s="13">
        <v>350</v>
      </c>
      <c r="C48" s="13">
        <v>300</v>
      </c>
      <c r="D48" s="14"/>
      <c r="E48" s="14"/>
      <c r="F48" s="14"/>
      <c r="G48" s="11" t="s">
        <v>405</v>
      </c>
    </row>
    <row r="49" spans="1:7" x14ac:dyDescent="0.25">
      <c r="A49" s="12" t="s">
        <v>406</v>
      </c>
      <c r="B49" s="13">
        <v>60</v>
      </c>
      <c r="C49" s="13">
        <v>50</v>
      </c>
      <c r="D49" s="14"/>
      <c r="E49" s="14"/>
      <c r="F49" s="14"/>
      <c r="G49" s="11" t="s">
        <v>407</v>
      </c>
    </row>
    <row r="50" spans="1:7" x14ac:dyDescent="0.25">
      <c r="A50" s="12" t="s">
        <v>408</v>
      </c>
      <c r="B50" s="13"/>
      <c r="C50" s="13"/>
      <c r="D50" s="14"/>
      <c r="E50" s="14"/>
      <c r="F50" s="14"/>
      <c r="G50" s="11" t="s">
        <v>409</v>
      </c>
    </row>
    <row r="51" spans="1:7" x14ac:dyDescent="0.25">
      <c r="A51" s="12" t="s">
        <v>410</v>
      </c>
      <c r="B51" s="13"/>
      <c r="C51" s="13"/>
      <c r="D51" s="14"/>
      <c r="E51" s="14"/>
      <c r="F51" s="14"/>
      <c r="G51" s="11" t="s">
        <v>411</v>
      </c>
    </row>
    <row r="52" spans="1:7" x14ac:dyDescent="0.25">
      <c r="A52" s="12" t="s">
        <v>412</v>
      </c>
      <c r="B52" s="13">
        <v>25</v>
      </c>
      <c r="C52" s="13">
        <v>30</v>
      </c>
      <c r="D52" s="14"/>
      <c r="E52" s="14"/>
      <c r="F52" s="14"/>
      <c r="G52" s="11" t="s">
        <v>413</v>
      </c>
    </row>
    <row r="53" spans="1:7" x14ac:dyDescent="0.25">
      <c r="A53" s="12" t="s">
        <v>414</v>
      </c>
      <c r="B53" s="13"/>
      <c r="C53" s="13"/>
      <c r="D53" s="14"/>
      <c r="E53" s="14"/>
      <c r="F53" s="14"/>
      <c r="G53" s="11" t="s">
        <v>415</v>
      </c>
    </row>
    <row r="54" spans="1:7" x14ac:dyDescent="0.25">
      <c r="A54" s="12" t="s">
        <v>416</v>
      </c>
      <c r="B54" s="13">
        <v>10</v>
      </c>
      <c r="C54" s="13">
        <v>10</v>
      </c>
      <c r="D54" s="14"/>
      <c r="E54" s="14"/>
      <c r="F54" s="14"/>
      <c r="G54" s="11" t="s">
        <v>417</v>
      </c>
    </row>
    <row r="55" spans="1:7" x14ac:dyDescent="0.25">
      <c r="A55" s="9" t="s">
        <v>418</v>
      </c>
      <c r="B55" s="15">
        <v>465</v>
      </c>
      <c r="C55" s="15">
        <v>590</v>
      </c>
      <c r="D55" s="15">
        <f>SUM(D56,D63,D64,D65,D66)</f>
        <v>0</v>
      </c>
      <c r="E55" s="15">
        <f>SUM(E56,E63,E64,E65,E66)</f>
        <v>0</v>
      </c>
      <c r="F55" s="15">
        <f>SUM(F56,F63,F64,F65,F66)</f>
        <v>0</v>
      </c>
      <c r="G55" s="11" t="s">
        <v>419</v>
      </c>
    </row>
    <row r="56" spans="1:7" x14ac:dyDescent="0.25">
      <c r="A56" s="9" t="s">
        <v>402</v>
      </c>
      <c r="B56" s="15">
        <v>420</v>
      </c>
      <c r="C56" s="15">
        <v>510</v>
      </c>
      <c r="D56" s="15">
        <f>SUM(D57,D58,D59,D62)</f>
        <v>0</v>
      </c>
      <c r="E56" s="15">
        <f>SUM(E57,E58,E59,E62)</f>
        <v>0</v>
      </c>
      <c r="F56" s="15">
        <f>SUM(F57,F58,F59,F62)</f>
        <v>0</v>
      </c>
      <c r="G56" s="11" t="s">
        <v>420</v>
      </c>
    </row>
    <row r="57" spans="1:7" x14ac:dyDescent="0.25">
      <c r="A57" s="12" t="s">
        <v>404</v>
      </c>
      <c r="B57" s="13">
        <v>150</v>
      </c>
      <c r="C57" s="13">
        <v>200</v>
      </c>
      <c r="D57" s="14"/>
      <c r="E57" s="14"/>
      <c r="F57" s="14"/>
      <c r="G57" s="11" t="s">
        <v>421</v>
      </c>
    </row>
    <row r="58" spans="1:7" x14ac:dyDescent="0.25">
      <c r="A58" s="12" t="s">
        <v>406</v>
      </c>
      <c r="B58" s="13">
        <v>15</v>
      </c>
      <c r="C58" s="13">
        <v>15</v>
      </c>
      <c r="D58" s="14"/>
      <c r="E58" s="14"/>
      <c r="F58" s="14"/>
      <c r="G58" s="11" t="s">
        <v>422</v>
      </c>
    </row>
    <row r="59" spans="1:7" x14ac:dyDescent="0.25">
      <c r="A59" s="9" t="s">
        <v>408</v>
      </c>
      <c r="B59" s="15">
        <v>215</v>
      </c>
      <c r="C59" s="15">
        <v>250</v>
      </c>
      <c r="D59" s="15">
        <f>SUM(D60,D61)</f>
        <v>0</v>
      </c>
      <c r="E59" s="15">
        <f>SUM(E60,E61)</f>
        <v>0</v>
      </c>
      <c r="F59" s="15">
        <f>SUM(F60,F61)</f>
        <v>0</v>
      </c>
      <c r="G59" s="11" t="s">
        <v>423</v>
      </c>
    </row>
    <row r="60" spans="1:7" x14ac:dyDescent="0.25">
      <c r="A60" s="12" t="s">
        <v>424</v>
      </c>
      <c r="B60" s="13">
        <v>35</v>
      </c>
      <c r="C60" s="13">
        <v>40</v>
      </c>
      <c r="D60" s="14"/>
      <c r="E60" s="14"/>
      <c r="F60" s="14"/>
      <c r="G60" s="11" t="s">
        <v>425</v>
      </c>
    </row>
    <row r="61" spans="1:7" x14ac:dyDescent="0.25">
      <c r="A61" s="12" t="s">
        <v>426</v>
      </c>
      <c r="B61" s="13">
        <v>180</v>
      </c>
      <c r="C61" s="13">
        <v>210</v>
      </c>
      <c r="D61" s="14"/>
      <c r="E61" s="14"/>
      <c r="F61" s="14"/>
      <c r="G61" s="11" t="s">
        <v>427</v>
      </c>
    </row>
    <row r="62" spans="1:7" x14ac:dyDescent="0.25">
      <c r="A62" s="12" t="s">
        <v>410</v>
      </c>
      <c r="B62" s="13">
        <v>40</v>
      </c>
      <c r="C62" s="13">
        <v>45</v>
      </c>
      <c r="D62" s="14"/>
      <c r="E62" s="14"/>
      <c r="F62" s="14"/>
      <c r="G62" s="11" t="s">
        <v>428</v>
      </c>
    </row>
    <row r="63" spans="1:7" x14ac:dyDescent="0.25">
      <c r="A63" s="12" t="s">
        <v>429</v>
      </c>
      <c r="B63" s="13">
        <v>25</v>
      </c>
      <c r="C63" s="13">
        <v>50</v>
      </c>
      <c r="D63" s="14"/>
      <c r="E63" s="14"/>
      <c r="F63" s="14"/>
      <c r="G63" s="11" t="s">
        <v>430</v>
      </c>
    </row>
    <row r="64" spans="1:7" x14ac:dyDescent="0.25">
      <c r="A64" s="12" t="s">
        <v>412</v>
      </c>
      <c r="B64" s="13">
        <v>15</v>
      </c>
      <c r="C64" s="13">
        <v>20</v>
      </c>
      <c r="D64" s="14"/>
      <c r="E64" s="14"/>
      <c r="F64" s="14"/>
      <c r="G64" s="11" t="s">
        <v>431</v>
      </c>
    </row>
    <row r="65" spans="1:7" x14ac:dyDescent="0.25">
      <c r="A65" s="12" t="s">
        <v>432</v>
      </c>
      <c r="B65" s="13">
        <v>5</v>
      </c>
      <c r="C65" s="13">
        <v>10</v>
      </c>
      <c r="D65" s="14"/>
      <c r="E65" s="14"/>
      <c r="F65" s="14"/>
      <c r="G65" s="11" t="s">
        <v>433</v>
      </c>
    </row>
    <row r="66" spans="1:7" x14ac:dyDescent="0.25">
      <c r="A66" s="12" t="s">
        <v>434</v>
      </c>
      <c r="B66" s="13"/>
      <c r="C66" s="13"/>
      <c r="D66" s="14"/>
      <c r="E66" s="14"/>
      <c r="F66" s="14"/>
      <c r="G66" s="11" t="s">
        <v>435</v>
      </c>
    </row>
    <row r="67" spans="1:7" x14ac:dyDescent="0.25">
      <c r="A67" s="12" t="s">
        <v>436</v>
      </c>
      <c r="B67" s="13"/>
      <c r="C67" s="13"/>
      <c r="D67" s="14"/>
      <c r="E67" s="14"/>
      <c r="F67" s="14"/>
      <c r="G67" s="11" t="s">
        <v>437</v>
      </c>
    </row>
    <row r="68" spans="1:7" x14ac:dyDescent="0.25">
      <c r="A68" s="9" t="s">
        <v>438</v>
      </c>
      <c r="B68" s="15">
        <v>2490</v>
      </c>
      <c r="C68" s="15">
        <v>2740</v>
      </c>
      <c r="D68" s="26"/>
      <c r="E68" s="26"/>
      <c r="F68" s="26"/>
      <c r="G68" s="11" t="s">
        <v>439</v>
      </c>
    </row>
    <row r="70" spans="1:7" x14ac:dyDescent="0.25">
      <c r="A70" s="9" t="s">
        <v>440</v>
      </c>
      <c r="B70" s="10"/>
      <c r="C70" s="10"/>
      <c r="D70" s="10"/>
      <c r="E70" s="10"/>
      <c r="F70" s="10"/>
      <c r="G70" s="11"/>
    </row>
    <row r="71" spans="1:7" x14ac:dyDescent="0.25">
      <c r="A71" s="12" t="s">
        <v>441</v>
      </c>
      <c r="B71" s="13">
        <v>2600</v>
      </c>
      <c r="C71" s="13">
        <v>3000</v>
      </c>
      <c r="D71" s="14"/>
      <c r="E71" s="14"/>
      <c r="F71" s="14"/>
      <c r="G71" s="11" t="s">
        <v>442</v>
      </c>
    </row>
    <row r="72" spans="1:7" x14ac:dyDescent="0.25">
      <c r="A72" s="12" t="s">
        <v>443</v>
      </c>
      <c r="B72" s="13">
        <v>30</v>
      </c>
      <c r="C72" s="13">
        <v>40</v>
      </c>
      <c r="D72" s="14"/>
      <c r="E72" s="14"/>
      <c r="F72" s="14"/>
      <c r="G72" s="11" t="s">
        <v>444</v>
      </c>
    </row>
    <row r="73" spans="1:7" x14ac:dyDescent="0.25">
      <c r="A73" s="12" t="s">
        <v>445</v>
      </c>
      <c r="B73" s="13"/>
      <c r="C73" s="13"/>
      <c r="D73" s="14"/>
      <c r="E73" s="14"/>
      <c r="F73" s="14"/>
      <c r="G73" s="11" t="s">
        <v>446</v>
      </c>
    </row>
    <row r="74" spans="1:7" x14ac:dyDescent="0.25">
      <c r="A74" s="9" t="s">
        <v>447</v>
      </c>
      <c r="B74" s="15">
        <v>2630</v>
      </c>
      <c r="C74" s="15">
        <v>3040</v>
      </c>
      <c r="D74" s="26"/>
      <c r="E74" s="26"/>
      <c r="F74" s="26"/>
      <c r="G74" s="11" t="s">
        <v>448</v>
      </c>
    </row>
    <row r="75" spans="1:7" x14ac:dyDescent="0.25">
      <c r="A75" s="9" t="s">
        <v>449</v>
      </c>
      <c r="B75" s="15"/>
      <c r="C75" s="15"/>
      <c r="D75" s="15"/>
      <c r="E75" s="15"/>
      <c r="F75" s="15"/>
      <c r="G75" s="11" t="s">
        <v>450</v>
      </c>
    </row>
    <row r="76" spans="1:7" x14ac:dyDescent="0.25">
      <c r="A76" s="12" t="s">
        <v>451</v>
      </c>
      <c r="B76" s="13">
        <v>1480</v>
      </c>
      <c r="C76" s="13">
        <v>1700</v>
      </c>
      <c r="D76" s="14"/>
      <c r="E76" s="14"/>
      <c r="F76" s="14"/>
      <c r="G76" s="11" t="s">
        <v>452</v>
      </c>
    </row>
    <row r="77" spans="1:7" x14ac:dyDescent="0.25">
      <c r="A77" s="12" t="s">
        <v>453</v>
      </c>
      <c r="B77" s="13">
        <v>90</v>
      </c>
      <c r="C77" s="13">
        <v>100</v>
      </c>
      <c r="D77" s="14"/>
      <c r="E77" s="14"/>
      <c r="F77" s="14"/>
      <c r="G77" s="11" t="s">
        <v>454</v>
      </c>
    </row>
    <row r="78" spans="1:7" x14ac:dyDescent="0.25">
      <c r="A78" s="12" t="s">
        <v>455</v>
      </c>
      <c r="B78" s="13">
        <v>-10</v>
      </c>
      <c r="C78" s="13">
        <v>-30</v>
      </c>
      <c r="D78" s="14"/>
      <c r="E78" s="14"/>
      <c r="F78" s="14"/>
      <c r="G78" s="11" t="s">
        <v>456</v>
      </c>
    </row>
    <row r="79" spans="1:7" x14ac:dyDescent="0.25">
      <c r="A79" s="12" t="s">
        <v>457</v>
      </c>
      <c r="B79" s="13">
        <v>310</v>
      </c>
      <c r="C79" s="13">
        <v>350</v>
      </c>
      <c r="D79" s="14"/>
      <c r="E79" s="14"/>
      <c r="F79" s="14"/>
      <c r="G79" s="11" t="s">
        <v>458</v>
      </c>
    </row>
    <row r="80" spans="1:7" x14ac:dyDescent="0.25">
      <c r="A80" s="12" t="s">
        <v>459</v>
      </c>
      <c r="B80" s="13">
        <v>55</v>
      </c>
      <c r="C80" s="13">
        <v>60</v>
      </c>
      <c r="D80" s="14"/>
      <c r="E80" s="14"/>
      <c r="F80" s="14"/>
      <c r="G80" s="11" t="s">
        <v>460</v>
      </c>
    </row>
    <row r="81" spans="1:7" x14ac:dyDescent="0.25">
      <c r="A81" s="12" t="s">
        <v>461</v>
      </c>
      <c r="B81" s="13">
        <v>110</v>
      </c>
      <c r="C81" s="13">
        <v>120</v>
      </c>
      <c r="D81" s="14"/>
      <c r="E81" s="14"/>
      <c r="F81" s="14"/>
      <c r="G81" s="11" t="s">
        <v>462</v>
      </c>
    </row>
    <row r="82" spans="1:7" x14ac:dyDescent="0.25">
      <c r="A82" s="12" t="s">
        <v>463</v>
      </c>
      <c r="B82" s="13">
        <v>355</v>
      </c>
      <c r="C82" s="13">
        <v>400</v>
      </c>
      <c r="D82" s="14"/>
      <c r="E82" s="14"/>
      <c r="F82" s="14"/>
      <c r="G82" s="11" t="s">
        <v>464</v>
      </c>
    </row>
    <row r="83" spans="1:7" x14ac:dyDescent="0.25">
      <c r="A83" s="12" t="s">
        <v>465</v>
      </c>
      <c r="B83" s="13"/>
      <c r="C83" s="13"/>
      <c r="D83" s="14"/>
      <c r="E83" s="14"/>
      <c r="F83" s="14"/>
      <c r="G83" s="11" t="s">
        <v>466</v>
      </c>
    </row>
    <row r="84" spans="1:7" x14ac:dyDescent="0.25">
      <c r="A84" s="9" t="s">
        <v>467</v>
      </c>
      <c r="B84" s="15">
        <v>2390</v>
      </c>
      <c r="C84" s="15">
        <v>2700</v>
      </c>
      <c r="D84" s="26"/>
      <c r="E84" s="26"/>
      <c r="F84" s="26"/>
      <c r="G84" s="11" t="s">
        <v>468</v>
      </c>
    </row>
    <row r="85" spans="1:7" x14ac:dyDescent="0.25">
      <c r="A85" s="9" t="s">
        <v>469</v>
      </c>
      <c r="B85" s="15">
        <v>240</v>
      </c>
      <c r="C85" s="15">
        <v>340</v>
      </c>
      <c r="D85" s="26"/>
      <c r="E85" s="26"/>
      <c r="F85" s="26"/>
      <c r="G85" s="11" t="s">
        <v>470</v>
      </c>
    </row>
    <row r="86" spans="1:7" x14ac:dyDescent="0.25">
      <c r="A86" s="12" t="s">
        <v>471</v>
      </c>
      <c r="B86" s="13"/>
      <c r="C86" s="13">
        <v>-20</v>
      </c>
      <c r="D86" s="14"/>
      <c r="E86" s="14"/>
      <c r="F86" s="14"/>
      <c r="G86" s="11" t="s">
        <v>472</v>
      </c>
    </row>
    <row r="87" spans="1:7" x14ac:dyDescent="0.25">
      <c r="A87" s="12" t="s">
        <v>473</v>
      </c>
      <c r="B87" s="13"/>
      <c r="C87" s="13"/>
      <c r="D87" s="14"/>
      <c r="E87" s="14"/>
      <c r="F87" s="14"/>
      <c r="G87" s="11" t="s">
        <v>474</v>
      </c>
    </row>
    <row r="88" spans="1:7" x14ac:dyDescent="0.25">
      <c r="A88" s="9" t="s">
        <v>475</v>
      </c>
      <c r="B88" s="15">
        <v>240</v>
      </c>
      <c r="C88" s="15">
        <v>320</v>
      </c>
      <c r="D88" s="26"/>
      <c r="E88" s="26"/>
      <c r="F88" s="26"/>
      <c r="G88" s="11" t="s">
        <v>476</v>
      </c>
    </row>
    <row r="89" spans="1:7" x14ac:dyDescent="0.25">
      <c r="A89" s="9" t="s">
        <v>477</v>
      </c>
      <c r="B89" s="15">
        <v>60</v>
      </c>
      <c r="C89" s="15">
        <v>80</v>
      </c>
      <c r="D89" s="15">
        <f>SUM(D90,D91,D92)</f>
        <v>0</v>
      </c>
      <c r="E89" s="15">
        <f>SUM(E90,E91,E92)</f>
        <v>0</v>
      </c>
      <c r="F89" s="15">
        <f>SUM(F90,F91,F92)</f>
        <v>0</v>
      </c>
      <c r="G89" s="11" t="s">
        <v>478</v>
      </c>
    </row>
    <row r="90" spans="1:7" x14ac:dyDescent="0.25">
      <c r="A90" s="12" t="s">
        <v>479</v>
      </c>
      <c r="B90" s="13">
        <v>62</v>
      </c>
      <c r="C90" s="13">
        <v>85</v>
      </c>
      <c r="D90" s="14"/>
      <c r="E90" s="14"/>
      <c r="F90" s="14"/>
      <c r="G90" s="11" t="s">
        <v>480</v>
      </c>
    </row>
    <row r="91" spans="1:7" x14ac:dyDescent="0.25">
      <c r="A91" s="12" t="s">
        <v>481</v>
      </c>
      <c r="B91" s="13">
        <v>-2</v>
      </c>
      <c r="C91" s="13">
        <v>-5</v>
      </c>
      <c r="D91" s="14"/>
      <c r="E91" s="14"/>
      <c r="F91" s="14"/>
      <c r="G91" s="11" t="s">
        <v>482</v>
      </c>
    </row>
    <row r="92" spans="1:7" x14ac:dyDescent="0.25">
      <c r="A92" s="12" t="s">
        <v>483</v>
      </c>
      <c r="B92" s="13"/>
      <c r="C92" s="13"/>
      <c r="D92" s="14"/>
      <c r="E92" s="14"/>
      <c r="F92" s="14"/>
      <c r="G92" s="11" t="s">
        <v>484</v>
      </c>
    </row>
    <row r="93" spans="1:7" x14ac:dyDescent="0.25">
      <c r="A93" s="9" t="s">
        <v>485</v>
      </c>
      <c r="B93" s="15">
        <v>180</v>
      </c>
      <c r="C93" s="15">
        <v>240</v>
      </c>
      <c r="D93" s="26"/>
      <c r="E93" s="26"/>
      <c r="F93" s="26"/>
      <c r="G93" s="11" t="s">
        <v>486</v>
      </c>
    </row>
    <row r="94" spans="1:7" x14ac:dyDescent="0.25">
      <c r="A94" s="12" t="s">
        <v>487</v>
      </c>
      <c r="B94" s="13"/>
      <c r="C94" s="13"/>
      <c r="D94" s="14"/>
      <c r="E94" s="14"/>
      <c r="F94" s="14"/>
      <c r="G94" s="11" t="s">
        <v>488</v>
      </c>
    </row>
    <row r="95" spans="1:7" x14ac:dyDescent="0.25">
      <c r="A95" s="12" t="s">
        <v>489</v>
      </c>
      <c r="B95" s="13"/>
      <c r="C95" s="13"/>
      <c r="D95" s="14"/>
      <c r="E95" s="14"/>
      <c r="F95" s="14"/>
      <c r="G95" s="11" t="s">
        <v>490</v>
      </c>
    </row>
    <row r="96" spans="1:7" x14ac:dyDescent="0.25">
      <c r="A96" s="9" t="s">
        <v>491</v>
      </c>
      <c r="B96" s="15"/>
      <c r="C96" s="15"/>
      <c r="D96" s="26"/>
      <c r="E96" s="26"/>
      <c r="F96" s="26"/>
      <c r="G96" s="11" t="s">
        <v>492</v>
      </c>
    </row>
    <row r="97" spans="1:7" x14ac:dyDescent="0.25">
      <c r="A97" s="9" t="s">
        <v>493</v>
      </c>
      <c r="B97" s="15">
        <v>180</v>
      </c>
      <c r="C97" s="15">
        <v>240</v>
      </c>
      <c r="D97" s="26"/>
      <c r="E97" s="26"/>
      <c r="F97" s="26"/>
      <c r="G97" s="11" t="s">
        <v>494</v>
      </c>
    </row>
    <row r="98" spans="1:7" x14ac:dyDescent="0.25">
      <c r="A98" s="9" t="s">
        <v>495</v>
      </c>
      <c r="B98" s="15">
        <v>3</v>
      </c>
      <c r="C98" s="15">
        <v>-6</v>
      </c>
      <c r="D98" s="15">
        <f>SUM(D99,D100,D101,D102,D103)</f>
        <v>0</v>
      </c>
      <c r="E98" s="15">
        <f>SUM(E99,E100,E101,E102,E103)</f>
        <v>0</v>
      </c>
      <c r="F98" s="15">
        <f>SUM(F99,F100,F101,F102,F103)</f>
        <v>0</v>
      </c>
      <c r="G98" s="11" t="s">
        <v>496</v>
      </c>
    </row>
    <row r="99" spans="1:7" x14ac:dyDescent="0.25">
      <c r="A99" s="12" t="s">
        <v>497</v>
      </c>
      <c r="B99" s="13">
        <v>4</v>
      </c>
      <c r="C99" s="13">
        <v>-8</v>
      </c>
      <c r="D99" s="14"/>
      <c r="E99" s="14"/>
      <c r="F99" s="14"/>
      <c r="G99" s="11" t="s">
        <v>498</v>
      </c>
    </row>
    <row r="100" spans="1:7" x14ac:dyDescent="0.25">
      <c r="A100" s="12" t="s">
        <v>499</v>
      </c>
      <c r="B100" s="13">
        <v>-1</v>
      </c>
      <c r="C100" s="13">
        <v>2</v>
      </c>
      <c r="D100" s="14"/>
      <c r="E100" s="14"/>
      <c r="F100" s="14"/>
      <c r="G100" s="11" t="s">
        <v>500</v>
      </c>
    </row>
    <row r="101" spans="1:7" x14ac:dyDescent="0.25">
      <c r="A101" s="12" t="s">
        <v>501</v>
      </c>
      <c r="B101" s="13"/>
      <c r="C101" s="13"/>
      <c r="D101" s="14"/>
      <c r="E101" s="14"/>
      <c r="F101" s="14"/>
      <c r="G101" s="11" t="s">
        <v>502</v>
      </c>
    </row>
    <row r="102" spans="1:7" x14ac:dyDescent="0.25">
      <c r="A102" s="12" t="s">
        <v>503</v>
      </c>
      <c r="B102" s="13"/>
      <c r="C102" s="13"/>
      <c r="D102" s="14"/>
      <c r="E102" s="14"/>
      <c r="F102" s="14"/>
      <c r="G102" s="11" t="s">
        <v>504</v>
      </c>
    </row>
    <row r="103" spans="1:7" x14ac:dyDescent="0.25">
      <c r="A103" s="12" t="s">
        <v>505</v>
      </c>
      <c r="B103" s="13"/>
      <c r="C103" s="13"/>
      <c r="D103" s="14"/>
      <c r="E103" s="14"/>
      <c r="F103" s="14"/>
      <c r="G103" s="11" t="s">
        <v>506</v>
      </c>
    </row>
    <row r="104" spans="1:7" x14ac:dyDescent="0.25">
      <c r="A104" s="9" t="s">
        <v>507</v>
      </c>
      <c r="B104" s="15">
        <v>183</v>
      </c>
      <c r="C104" s="15">
        <v>234</v>
      </c>
      <c r="D104" s="26"/>
      <c r="E104" s="26"/>
      <c r="F104" s="26"/>
      <c r="G104" s="11" t="s">
        <v>508</v>
      </c>
    </row>
    <row r="105" spans="1:7" x14ac:dyDescent="0.25">
      <c r="A105" s="12" t="s">
        <v>509</v>
      </c>
      <c r="B105" s="22"/>
      <c r="C105" s="22"/>
      <c r="D105" s="27"/>
      <c r="E105" s="27"/>
      <c r="F105" s="27"/>
      <c r="G105" s="11" t="s">
        <v>510</v>
      </c>
    </row>
    <row r="106" spans="1:7" x14ac:dyDescent="0.25">
      <c r="A106" s="12" t="s">
        <v>511</v>
      </c>
      <c r="B106" s="22"/>
      <c r="C106" s="22"/>
      <c r="D106" s="27"/>
      <c r="E106" s="27"/>
      <c r="F106" s="27"/>
      <c r="G106" s="11" t="s">
        <v>512</v>
      </c>
    </row>
    <row r="107" spans="1:7" x14ac:dyDescent="0.25">
      <c r="A107" s="12" t="s">
        <v>513</v>
      </c>
      <c r="B107" s="22">
        <v>3.6</v>
      </c>
      <c r="C107" s="22">
        <v>4.8</v>
      </c>
      <c r="D107" s="27"/>
      <c r="E107" s="27"/>
      <c r="F107" s="27"/>
      <c r="G107" s="11" t="s">
        <v>514</v>
      </c>
    </row>
    <row r="108" spans="1:7" x14ac:dyDescent="0.25">
      <c r="A108" s="12" t="s">
        <v>515</v>
      </c>
      <c r="B108" s="22">
        <v>3.6</v>
      </c>
      <c r="C108" s="22">
        <v>4.8</v>
      </c>
      <c r="D108" s="27"/>
      <c r="E108" s="27"/>
      <c r="F108" s="27"/>
      <c r="G108" s="11" t="s">
        <v>516</v>
      </c>
    </row>
    <row r="109" spans="1:7" x14ac:dyDescent="0.25">
      <c r="A109" s="12" t="s">
        <v>517</v>
      </c>
      <c r="B109" s="22"/>
      <c r="C109" s="22"/>
      <c r="D109" s="27"/>
      <c r="E109" s="27"/>
      <c r="F109" s="27"/>
      <c r="G109" s="11" t="s">
        <v>518</v>
      </c>
    </row>
  </sheetData>
  <mergeCells count="1">
    <mergeCell ref="A1:G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About</vt:lpstr>
      <vt:lpstr>Form II Operating</vt:lpstr>
      <vt:lpstr>Form III Balance sheet</vt:lpstr>
      <vt:lpstr>Form IV Working capital</vt:lpstr>
      <vt:lpstr>Form V MPBF</vt:lpstr>
      <vt:lpstr>Form VI Fund flow</vt:lpstr>
      <vt:lpstr>Cash flow</vt:lpstr>
      <vt:lpstr>Statements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herodocu</dc:creator>
  <dc:title/>
  <dc:subject/>
  <dc:description/>
  <cp:keywords/>
  <cp:category/>
  <cp:lastModifiedBy>Unknown</cp:lastModifiedBy>
  <dcterms:created xsi:type="dcterms:W3CDTF">2026-10-05T18:31:06Z</dcterms:created>
  <dcterms:modified xsi:type="dcterms:W3CDTF">2026-10-05T18:31:06Z</dcterms:modified>
</cp:coreProperties>
</file>